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Vartotojas\Desktop\Dropbox\K. Stadalnykas\2023 M. ATASKAITOS\"/>
    </mc:Choice>
  </mc:AlternateContent>
  <xr:revisionPtr revIDLastSave="0" documentId="13_ncr:1_{4AEC4456-5D7D-4D63-9E9D-9D7B98491EA9}" xr6:coauthVersionLast="47" xr6:coauthVersionMax="47" xr10:uidLastSave="{00000000-0000-0000-0000-000000000000}"/>
  <bookViews>
    <workbookView xWindow="-120" yWindow="-120" windowWidth="29040" windowHeight="15840" firstSheet="10" activeTab="18" xr2:uid="{23D45900-418B-4165-BF7C-2DC99C980FA8}"/>
  </bookViews>
  <sheets>
    <sheet name="P03 priedas" sheetId="3" r:id="rId1"/>
    <sheet name="P04 priedas" sheetId="4" r:id="rId2"/>
    <sheet name="P04-1 priedas" sheetId="5" r:id="rId3"/>
    <sheet name="P08 priedas" sheetId="6" r:id="rId4"/>
    <sheet name="P09 priedas" sheetId="7" r:id="rId5"/>
    <sheet name="P10 priedas" sheetId="8" r:id="rId6"/>
    <sheet name="P11 priedas" sheetId="9" r:id="rId7"/>
    <sheet name="P12 priedas" sheetId="10" r:id="rId8"/>
    <sheet name="P12-1 priedas" sheetId="17" r:id="rId9"/>
    <sheet name="P12-2 priedas" sheetId="21" r:id="rId10"/>
    <sheet name="P12-3 priedas" sheetId="22" r:id="rId11"/>
    <sheet name="P15 priedas" sheetId="19" r:id="rId12"/>
    <sheet name="P15-1 priedas" sheetId="20" r:id="rId13"/>
    <sheet name="P17 priedas" sheetId="12" r:id="rId14"/>
    <sheet name="P02 priedas" sheetId="13" r:id="rId15"/>
    <sheet name="P21 priedas" sheetId="14" r:id="rId16"/>
    <sheet name="P21-1 priedas" sheetId="15" r:id="rId17"/>
    <sheet name="P23 priedas" sheetId="23" r:id="rId18"/>
    <sheet name="P24 priedas" sheetId="18" r:id="rId19"/>
  </sheets>
  <externalReferences>
    <externalReference r:id="rId20"/>
    <externalReference r:id="rId21"/>
    <externalReference r:id="rId22"/>
  </externalReferences>
  <definedNames>
    <definedName name="AccessDatabase" hidden="1">"C:\Documents and Settings\tlk\Desktop\4AL.mdb"</definedName>
    <definedName name="Button_1">"X4AL_III_ketv__AL__2__List"</definedName>
    <definedName name="LOLD">1</definedName>
    <definedName name="LOLD_Table">10</definedName>
    <definedName name="_xlnm.Print_Area" localSheetId="14">'P02 priedas'!$A$4:$O$50</definedName>
    <definedName name="_xlnm.Print_Area" localSheetId="0">'P03 priedas'!$A$1:$M$59</definedName>
    <definedName name="_xlnm.Print_Area" localSheetId="3">'P08 priedas'!$A$3:$K$45</definedName>
    <definedName name="_xlnm.Print_Area" localSheetId="4">'P09 priedas'!$A$4:$F$29</definedName>
    <definedName name="_xlnm.Print_Area" localSheetId="5">'P10 priedas'!$A$4:$K$46</definedName>
    <definedName name="_xlnm.Print_Area" localSheetId="6">'P11 priedas'!$A$4:$G$45</definedName>
    <definedName name="_xlnm.Print_Area" localSheetId="7">'P12 priedas'!$A$4:$O$33</definedName>
    <definedName name="_xlnm.Print_Area" localSheetId="8">'P12-1 priedas'!$A$1:$I$21</definedName>
    <definedName name="_xlnm.Print_Area" localSheetId="13">'P17 priedas'!$A$5:$K$33</definedName>
    <definedName name="_xlnm.Print_Area" localSheetId="15">'P21 priedas'!$A$1:$F$27</definedName>
    <definedName name="_xlnm.Print_Area" localSheetId="16">'P21-1 priedas'!$A$4:$F$39</definedName>
    <definedName name="SAPBEXhrIndnt" hidden="1">"Wide"</definedName>
    <definedName name="SAPsysID" hidden="1">"708C5W7SBKP804JT78WJ0JNKI"</definedName>
    <definedName name="SAPwbID" hidden="1">"ARS"</definedName>
    <definedName name="Statusas">[1]Sheet1!$A$2:$A$6</definedName>
    <definedName name="t">[2]Vlist!$A$2:$A$12</definedName>
    <definedName name="Z_5CEA341C_CEF1_4742_86F2_6C83D1E2E996_.wvu.PrintArea" localSheetId="4" hidden="1">'P09 priedas'!$A$4:$F$33</definedName>
    <definedName name="Z_5CEA341C_CEF1_4742_86F2_6C83D1E2E996_.wvu.PrintArea" localSheetId="6" hidden="1">'P11 priedas'!$A$4:$G$48</definedName>
    <definedName name="Z_5CEA341C_CEF1_4742_86F2_6C83D1E2E996_.wvu.PrintArea" localSheetId="15" hidden="1">'P21 priedas'!$A$1:$F$30</definedName>
    <definedName name="Z_69785447_7639_4531_919C_FD587A2ECD69_.wvu.PrintArea" localSheetId="4" hidden="1">'P09 priedas'!$A$4:$F$33</definedName>
    <definedName name="Z_69785447_7639_4531_919C_FD587A2ECD69_.wvu.PrintArea" localSheetId="6" hidden="1">'P11 priedas'!$A$4:$G$48</definedName>
    <definedName name="Z_69785447_7639_4531_919C_FD587A2ECD69_.wvu.PrintArea" localSheetId="15" hidden="1">'P21 priedas'!$A$1:$F$30</definedName>
    <definedName name="Z_7D9812AB_C8E6_4E1D_83C2_CC80C4CD0039_.wvu.PrintArea" localSheetId="4" hidden="1">'P09 priedas'!$A$4:$F$33</definedName>
    <definedName name="Z_7D9812AB_C8E6_4E1D_83C2_CC80C4CD0039_.wvu.PrintArea" localSheetId="6" hidden="1">'P11 priedas'!$A$4:$G$48</definedName>
    <definedName name="Z_7D9812AB_C8E6_4E1D_83C2_CC80C4CD0039_.wvu.PrintArea" localSheetId="15" hidden="1">'P21 priedas'!$A$1:$F$30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18" l="1"/>
  <c r="F33" i="18"/>
  <c r="E33" i="18"/>
  <c r="Q32" i="18"/>
  <c r="L32" i="18"/>
  <c r="K32" i="18"/>
  <c r="J32" i="18"/>
  <c r="F32" i="18"/>
  <c r="E32" i="18"/>
  <c r="D32" i="18"/>
  <c r="I30" i="18"/>
  <c r="J28" i="18"/>
  <c r="I28" i="18"/>
  <c r="I32" i="18" s="1"/>
  <c r="G28" i="18"/>
  <c r="G32" i="18" s="1"/>
  <c r="F28" i="18"/>
  <c r="E28" i="18"/>
  <c r="D28" i="18"/>
  <c r="G16" i="17" l="1"/>
  <c r="H15" i="17"/>
  <c r="I15" i="17" s="1"/>
  <c r="E15" i="17"/>
  <c r="F15" i="17" s="1"/>
  <c r="I14" i="17"/>
  <c r="H14" i="17"/>
  <c r="E14" i="17"/>
  <c r="F14" i="17" s="1"/>
  <c r="H13" i="17"/>
  <c r="I13" i="17" s="1"/>
  <c r="E13" i="17"/>
  <c r="F13" i="17" s="1"/>
  <c r="H12" i="17"/>
  <c r="I12" i="17" s="1"/>
  <c r="E12" i="17"/>
  <c r="F12" i="17" s="1"/>
  <c r="A4" i="17"/>
  <c r="A3" i="17"/>
  <c r="E31" i="15"/>
  <c r="F23" i="15"/>
  <c r="D23" i="15"/>
  <c r="F16" i="15"/>
  <c r="D16" i="15"/>
  <c r="D31" i="15" s="1"/>
  <c r="A7" i="15"/>
  <c r="A6" i="15"/>
  <c r="F13" i="14"/>
  <c r="F19" i="14" s="1"/>
  <c r="D13" i="14"/>
  <c r="D19" i="14" s="1"/>
  <c r="A4" i="14"/>
  <c r="A3" i="14"/>
  <c r="O46" i="13"/>
  <c r="D46" i="13" s="1"/>
  <c r="O45" i="13"/>
  <c r="D45" i="13" s="1"/>
  <c r="O44" i="13"/>
  <c r="D44" i="13" s="1"/>
  <c r="O43" i="13"/>
  <c r="D43" i="13" s="1"/>
  <c r="O42" i="13"/>
  <c r="D42" i="13" s="1"/>
  <c r="O41" i="13"/>
  <c r="D41" i="13" s="1"/>
  <c r="O40" i="13"/>
  <c r="D40" i="13" s="1"/>
  <c r="O39" i="13"/>
  <c r="D39" i="13" s="1"/>
  <c r="O38" i="13"/>
  <c r="D38" i="13" s="1"/>
  <c r="O37" i="13"/>
  <c r="D37" i="13" s="1"/>
  <c r="O36" i="13"/>
  <c r="D36" i="13" s="1"/>
  <c r="O35" i="13"/>
  <c r="D35" i="13" s="1"/>
  <c r="N34" i="13"/>
  <c r="M34" i="13"/>
  <c r="M33" i="13" s="1"/>
  <c r="L34" i="13"/>
  <c r="L33" i="13" s="1"/>
  <c r="K34" i="13"/>
  <c r="J34" i="13"/>
  <c r="J33" i="13" s="1"/>
  <c r="I34" i="13"/>
  <c r="I33" i="13" s="1"/>
  <c r="H34" i="13"/>
  <c r="H33" i="13" s="1"/>
  <c r="G34" i="13"/>
  <c r="G33" i="13" s="1"/>
  <c r="F34" i="13"/>
  <c r="F33" i="13" s="1"/>
  <c r="E34" i="13"/>
  <c r="N33" i="13"/>
  <c r="K33" i="13"/>
  <c r="O31" i="13"/>
  <c r="D31" i="13" s="1"/>
  <c r="O30" i="13"/>
  <c r="D30" i="13" s="1"/>
  <c r="O29" i="13"/>
  <c r="D29" i="13" s="1"/>
  <c r="O28" i="13"/>
  <c r="D28" i="13" s="1"/>
  <c r="O27" i="13"/>
  <c r="D27" i="13" s="1"/>
  <c r="O26" i="13"/>
  <c r="D26" i="13" s="1"/>
  <c r="O25" i="13"/>
  <c r="D25" i="13" s="1"/>
  <c r="O24" i="13"/>
  <c r="D24" i="13" s="1"/>
  <c r="O23" i="13"/>
  <c r="D23" i="13" s="1"/>
  <c r="O22" i="13"/>
  <c r="D22" i="13" s="1"/>
  <c r="O21" i="13"/>
  <c r="D21" i="13" s="1"/>
  <c r="O20" i="13"/>
  <c r="D20" i="13" s="1"/>
  <c r="O19" i="13"/>
  <c r="D19" i="13" s="1"/>
  <c r="O18" i="13"/>
  <c r="D18" i="13" s="1"/>
  <c r="O17" i="13"/>
  <c r="D17" i="13" s="1"/>
  <c r="O16" i="13"/>
  <c r="N15" i="13"/>
  <c r="M15" i="13"/>
  <c r="L15" i="13"/>
  <c r="K15" i="13"/>
  <c r="J15" i="13"/>
  <c r="I15" i="13"/>
  <c r="H15" i="13"/>
  <c r="G15" i="13"/>
  <c r="F15" i="13"/>
  <c r="E15" i="13"/>
  <c r="A7" i="13"/>
  <c r="A6" i="13"/>
  <c r="F28" i="12"/>
  <c r="K24" i="12"/>
  <c r="J24" i="12"/>
  <c r="I24" i="12"/>
  <c r="H24" i="12"/>
  <c r="G24" i="12"/>
  <c r="F24" i="12"/>
  <c r="E24" i="12"/>
  <c r="E28" i="12" s="1"/>
  <c r="K19" i="12"/>
  <c r="J19" i="12"/>
  <c r="I19" i="12"/>
  <c r="H19" i="12"/>
  <c r="H28" i="12" s="1"/>
  <c r="G19" i="12"/>
  <c r="E19" i="12"/>
  <c r="A8" i="12"/>
  <c r="A7" i="12"/>
  <c r="O26" i="10"/>
  <c r="E25" i="10"/>
  <c r="E24" i="10" s="1"/>
  <c r="N24" i="10"/>
  <c r="M24" i="10"/>
  <c r="L24" i="10"/>
  <c r="K24" i="10"/>
  <c r="J24" i="10"/>
  <c r="I24" i="10"/>
  <c r="H24" i="10"/>
  <c r="G24" i="10"/>
  <c r="F24" i="10"/>
  <c r="D24" i="10"/>
  <c r="E23" i="10"/>
  <c r="E21" i="10" s="1"/>
  <c r="E22" i="10"/>
  <c r="O22" i="10" s="1"/>
  <c r="N21" i="10"/>
  <c r="M21" i="10"/>
  <c r="L21" i="10"/>
  <c r="K21" i="10"/>
  <c r="J21" i="10"/>
  <c r="I21" i="10"/>
  <c r="H21" i="10"/>
  <c r="G21" i="10"/>
  <c r="F21" i="10"/>
  <c r="D21" i="10"/>
  <c r="L20" i="10"/>
  <c r="E20" i="10"/>
  <c r="L19" i="10"/>
  <c r="E19" i="10"/>
  <c r="N18" i="10"/>
  <c r="M18" i="10"/>
  <c r="K18" i="10"/>
  <c r="J18" i="10"/>
  <c r="I18" i="10"/>
  <c r="H18" i="10"/>
  <c r="G18" i="10"/>
  <c r="F18" i="10"/>
  <c r="D18" i="10"/>
  <c r="E17" i="10"/>
  <c r="O17" i="10" s="1"/>
  <c r="E16" i="10"/>
  <c r="N15" i="10"/>
  <c r="M15" i="10"/>
  <c r="L15" i="10"/>
  <c r="K15" i="10"/>
  <c r="J15" i="10"/>
  <c r="I15" i="10"/>
  <c r="H15" i="10"/>
  <c r="G15" i="10"/>
  <c r="F15" i="10"/>
  <c r="D15" i="10"/>
  <c r="D27" i="10" s="1"/>
  <c r="A7" i="10"/>
  <c r="A6" i="10"/>
  <c r="G29" i="9"/>
  <c r="F29" i="9"/>
  <c r="E29" i="9"/>
  <c r="D29" i="9"/>
  <c r="G22" i="9"/>
  <c r="G37" i="9" s="1"/>
  <c r="F22" i="9"/>
  <c r="E22" i="9"/>
  <c r="D22" i="9"/>
  <c r="G15" i="9"/>
  <c r="F15" i="9"/>
  <c r="E15" i="9"/>
  <c r="D15" i="9"/>
  <c r="A7" i="9"/>
  <c r="A6" i="9"/>
  <c r="K32" i="8"/>
  <c r="K31" i="8" s="1"/>
  <c r="J32" i="8"/>
  <c r="J31" i="8" s="1"/>
  <c r="I32" i="8"/>
  <c r="I31" i="8" s="1"/>
  <c r="H32" i="8"/>
  <c r="G32" i="8"/>
  <c r="G31" i="8" s="1"/>
  <c r="E32" i="8"/>
  <c r="E31" i="8" s="1"/>
  <c r="H31" i="8"/>
  <c r="K27" i="8"/>
  <c r="J27" i="8"/>
  <c r="I27" i="8"/>
  <c r="H27" i="8"/>
  <c r="G27" i="8"/>
  <c r="E27" i="8"/>
  <c r="K20" i="8"/>
  <c r="J20" i="8"/>
  <c r="I20" i="8"/>
  <c r="H20" i="8"/>
  <c r="G20" i="8"/>
  <c r="E20" i="8"/>
  <c r="K17" i="8"/>
  <c r="J17" i="8"/>
  <c r="I17" i="8"/>
  <c r="H17" i="8"/>
  <c r="G17" i="8"/>
  <c r="E17" i="8"/>
  <c r="A7" i="8"/>
  <c r="A6" i="8"/>
  <c r="F14" i="7"/>
  <c r="F24" i="7" s="1"/>
  <c r="D14" i="7"/>
  <c r="D24" i="7" s="1"/>
  <c r="A7" i="7"/>
  <c r="A6" i="7"/>
  <c r="J39" i="6"/>
  <c r="I39" i="6"/>
  <c r="H39" i="6"/>
  <c r="G39" i="6"/>
  <c r="F39" i="6"/>
  <c r="E39" i="6"/>
  <c r="D39" i="6"/>
  <c r="K36" i="6"/>
  <c r="K35" i="6"/>
  <c r="K34" i="6"/>
  <c r="K33" i="6"/>
  <c r="K32" i="6"/>
  <c r="K31" i="6"/>
  <c r="J30" i="6"/>
  <c r="J37" i="6" s="1"/>
  <c r="I30" i="6"/>
  <c r="I37" i="6" s="1"/>
  <c r="H30" i="6"/>
  <c r="H37" i="6" s="1"/>
  <c r="G30" i="6"/>
  <c r="G37" i="6" s="1"/>
  <c r="F30" i="6"/>
  <c r="F37" i="6" s="1"/>
  <c r="E30" i="6"/>
  <c r="E37" i="6" s="1"/>
  <c r="D30" i="6"/>
  <c r="D37" i="6" s="1"/>
  <c r="K29" i="6"/>
  <c r="K28" i="6"/>
  <c r="K27" i="6"/>
  <c r="K26" i="6"/>
  <c r="K24" i="6"/>
  <c r="K23" i="6"/>
  <c r="K22" i="6"/>
  <c r="K21" i="6"/>
  <c r="K20" i="6"/>
  <c r="K19" i="6"/>
  <c r="J18" i="6"/>
  <c r="I18" i="6"/>
  <c r="H18" i="6"/>
  <c r="G18" i="6"/>
  <c r="F18" i="6"/>
  <c r="E18" i="6"/>
  <c r="D18" i="6"/>
  <c r="E17" i="6"/>
  <c r="K17" i="6" s="1"/>
  <c r="E16" i="6"/>
  <c r="K16" i="6" s="1"/>
  <c r="J15" i="6"/>
  <c r="J25" i="6" s="1"/>
  <c r="I15" i="6"/>
  <c r="H15" i="6"/>
  <c r="H25" i="6" s="1"/>
  <c r="G15" i="6"/>
  <c r="F15" i="6"/>
  <c r="D15" i="6"/>
  <c r="K14" i="6"/>
  <c r="A6" i="6"/>
  <c r="A5" i="6"/>
  <c r="H63" i="5"/>
  <c r="G63" i="5"/>
  <c r="F63" i="5"/>
  <c r="I63" i="5" s="1"/>
  <c r="E63" i="5"/>
  <c r="D63" i="5"/>
  <c r="C63" i="5"/>
  <c r="I59" i="5"/>
  <c r="I57" i="5"/>
  <c r="I56" i="5"/>
  <c r="I55" i="5"/>
  <c r="I54" i="5"/>
  <c r="F53" i="5"/>
  <c r="I47" i="5"/>
  <c r="H47" i="5"/>
  <c r="H53" i="5" s="1"/>
  <c r="G47" i="5"/>
  <c r="G53" i="5" s="1"/>
  <c r="E47" i="5"/>
  <c r="E53" i="5" s="1"/>
  <c r="D47" i="5"/>
  <c r="D53" i="5" s="1"/>
  <c r="C47" i="5"/>
  <c r="C53" i="5" s="1"/>
  <c r="I44" i="5"/>
  <c r="F43" i="5"/>
  <c r="I43" i="5" s="1"/>
  <c r="I42" i="5"/>
  <c r="I41" i="5"/>
  <c r="I40" i="5"/>
  <c r="I39" i="5"/>
  <c r="I38" i="5"/>
  <c r="G37" i="5"/>
  <c r="F37" i="5"/>
  <c r="I37" i="5" s="1"/>
  <c r="I36" i="5"/>
  <c r="I35" i="5"/>
  <c r="I34" i="5"/>
  <c r="I32" i="5"/>
  <c r="I31" i="5"/>
  <c r="I30" i="5"/>
  <c r="I29" i="5"/>
  <c r="I28" i="5"/>
  <c r="I62" i="5" s="1"/>
  <c r="G27" i="5"/>
  <c r="G33" i="5" s="1"/>
  <c r="F27" i="5"/>
  <c r="I27" i="5" s="1"/>
  <c r="I61" i="5" s="1"/>
  <c r="I26" i="5"/>
  <c r="I25" i="5"/>
  <c r="I23" i="5"/>
  <c r="I22" i="5"/>
  <c r="I21" i="5"/>
  <c r="I20" i="5"/>
  <c r="I19" i="5"/>
  <c r="H18" i="5"/>
  <c r="G18" i="5"/>
  <c r="F18" i="5"/>
  <c r="E18" i="5"/>
  <c r="D18" i="5"/>
  <c r="C18" i="5"/>
  <c r="I17" i="5"/>
  <c r="I16" i="5"/>
  <c r="I15" i="5"/>
  <c r="G15" i="5"/>
  <c r="G14" i="5" s="1"/>
  <c r="G24" i="5" s="1"/>
  <c r="G58" i="5" s="1"/>
  <c r="H14" i="5"/>
  <c r="H24" i="5" s="1"/>
  <c r="H58" i="5" s="1"/>
  <c r="F14" i="5"/>
  <c r="E14" i="5"/>
  <c r="E24" i="5" s="1"/>
  <c r="E58" i="5" s="1"/>
  <c r="D14" i="5"/>
  <c r="C14" i="5"/>
  <c r="C24" i="5" s="1"/>
  <c r="I13" i="5"/>
  <c r="J61" i="4"/>
  <c r="J60" i="4"/>
  <c r="J59" i="4"/>
  <c r="J58" i="4"/>
  <c r="J57" i="4"/>
  <c r="J56" i="4"/>
  <c r="J55" i="4"/>
  <c r="I55" i="4"/>
  <c r="H55" i="4"/>
  <c r="G55" i="4"/>
  <c r="F55" i="4"/>
  <c r="E55" i="4"/>
  <c r="D55" i="4"/>
  <c r="C55" i="4"/>
  <c r="J54" i="4"/>
  <c r="J53" i="4"/>
  <c r="J52" i="4"/>
  <c r="J51" i="4"/>
  <c r="J50" i="4"/>
  <c r="J49" i="4"/>
  <c r="G47" i="4"/>
  <c r="F47" i="4"/>
  <c r="J46" i="4"/>
  <c r="J45" i="4"/>
  <c r="J44" i="4"/>
  <c r="J43" i="4"/>
  <c r="J42" i="4"/>
  <c r="I41" i="4"/>
  <c r="I47" i="4" s="1"/>
  <c r="I48" i="4" s="1"/>
  <c r="H41" i="4"/>
  <c r="H47" i="4" s="1"/>
  <c r="G41" i="4"/>
  <c r="F41" i="4"/>
  <c r="E41" i="4"/>
  <c r="E47" i="4" s="1"/>
  <c r="D41" i="4"/>
  <c r="D47" i="4" s="1"/>
  <c r="C41" i="4"/>
  <c r="J40" i="4"/>
  <c r="J39" i="4"/>
  <c r="J38" i="4"/>
  <c r="J37" i="4"/>
  <c r="G36" i="4"/>
  <c r="J35" i="4"/>
  <c r="J34" i="4"/>
  <c r="J33" i="4"/>
  <c r="J32" i="4"/>
  <c r="J31" i="4"/>
  <c r="H30" i="4"/>
  <c r="G30" i="4"/>
  <c r="F30" i="4"/>
  <c r="E30" i="4"/>
  <c r="D30" i="4"/>
  <c r="D36" i="4" s="1"/>
  <c r="C30" i="4"/>
  <c r="H29" i="4"/>
  <c r="H36" i="4" s="1"/>
  <c r="F29" i="4"/>
  <c r="F36" i="4" s="1"/>
  <c r="E29" i="4"/>
  <c r="E36" i="4" s="1"/>
  <c r="C29" i="4"/>
  <c r="C36" i="4" s="1"/>
  <c r="J28" i="4"/>
  <c r="J27" i="4"/>
  <c r="H26" i="4"/>
  <c r="J26" i="4" s="1"/>
  <c r="J24" i="4"/>
  <c r="J23" i="4"/>
  <c r="H22" i="4"/>
  <c r="J22" i="4" s="1"/>
  <c r="J21" i="4"/>
  <c r="J20" i="4"/>
  <c r="I19" i="4"/>
  <c r="H19" i="4"/>
  <c r="G19" i="4"/>
  <c r="F19" i="4"/>
  <c r="E19" i="4"/>
  <c r="D19" i="4"/>
  <c r="J19" i="4" s="1"/>
  <c r="C19" i="4"/>
  <c r="J18" i="4"/>
  <c r="J17" i="4"/>
  <c r="J16" i="4"/>
  <c r="H15" i="4"/>
  <c r="J15" i="4" s="1"/>
  <c r="I14" i="4"/>
  <c r="G14" i="4"/>
  <c r="F14" i="4"/>
  <c r="F25" i="4" s="1"/>
  <c r="E14" i="4"/>
  <c r="D14" i="4"/>
  <c r="D25" i="4" s="1"/>
  <c r="D48" i="4" s="1"/>
  <c r="C14" i="4"/>
  <c r="J13" i="4"/>
  <c r="L51" i="3"/>
  <c r="L50" i="3"/>
  <c r="K49" i="3"/>
  <c r="H49" i="3"/>
  <c r="F49" i="3"/>
  <c r="E49" i="3"/>
  <c r="K47" i="3"/>
  <c r="J47" i="3"/>
  <c r="I47" i="3"/>
  <c r="H47" i="3"/>
  <c r="G47" i="3"/>
  <c r="F47" i="3"/>
  <c r="L46" i="3"/>
  <c r="L45" i="3"/>
  <c r="L44" i="3"/>
  <c r="L43" i="3"/>
  <c r="L42" i="3"/>
  <c r="E41" i="3"/>
  <c r="L41" i="3" s="1"/>
  <c r="L40" i="3"/>
  <c r="L39" i="3"/>
  <c r="L38" i="3"/>
  <c r="L37" i="3"/>
  <c r="L35" i="3"/>
  <c r="L34" i="3"/>
  <c r="L33" i="3"/>
  <c r="L32" i="3"/>
  <c r="L31" i="3"/>
  <c r="L30" i="3"/>
  <c r="H30" i="3"/>
  <c r="H29" i="3"/>
  <c r="H36" i="3" s="1"/>
  <c r="E29" i="3"/>
  <c r="E36" i="3" s="1"/>
  <c r="L28" i="3"/>
  <c r="L27" i="3"/>
  <c r="L26" i="3"/>
  <c r="H25" i="3"/>
  <c r="L24" i="3"/>
  <c r="L23" i="3"/>
  <c r="L22" i="3"/>
  <c r="L21" i="3"/>
  <c r="L20" i="3"/>
  <c r="K19" i="3"/>
  <c r="J19" i="3"/>
  <c r="I19" i="3"/>
  <c r="H19" i="3"/>
  <c r="G19" i="3"/>
  <c r="F19" i="3"/>
  <c r="E19" i="3"/>
  <c r="E25" i="3" s="1"/>
  <c r="D19" i="3"/>
  <c r="L18" i="3"/>
  <c r="L17" i="3"/>
  <c r="L16" i="3"/>
  <c r="K15" i="3"/>
  <c r="K25" i="3" s="1"/>
  <c r="K48" i="3" s="1"/>
  <c r="J15" i="3"/>
  <c r="J25" i="3" s="1"/>
  <c r="I15" i="3"/>
  <c r="I25" i="3" s="1"/>
  <c r="H15" i="3"/>
  <c r="G15" i="3"/>
  <c r="G25" i="3" s="1"/>
  <c r="F15" i="3"/>
  <c r="F25" i="3" s="1"/>
  <c r="E15" i="3"/>
  <c r="D15" i="3"/>
  <c r="L14" i="3"/>
  <c r="F31" i="15" l="1"/>
  <c r="O34" i="13"/>
  <c r="O33" i="13" s="1"/>
  <c r="J28" i="12"/>
  <c r="E15" i="10"/>
  <c r="O20" i="10"/>
  <c r="H27" i="10"/>
  <c r="K27" i="10"/>
  <c r="O19" i="10"/>
  <c r="O18" i="10" s="1"/>
  <c r="I15" i="8"/>
  <c r="I39" i="8" s="1"/>
  <c r="K15" i="8"/>
  <c r="K39" i="8" s="1"/>
  <c r="H15" i="8"/>
  <c r="H39" i="8" s="1"/>
  <c r="J15" i="8"/>
  <c r="J39" i="8" s="1"/>
  <c r="E15" i="8"/>
  <c r="E39" i="8" s="1"/>
  <c r="G15" i="8"/>
  <c r="G39" i="8" s="1"/>
  <c r="K39" i="6"/>
  <c r="G25" i="6"/>
  <c r="G38" i="6" s="1"/>
  <c r="F25" i="6"/>
  <c r="F38" i="6" s="1"/>
  <c r="I53" i="5"/>
  <c r="O24" i="10"/>
  <c r="H48" i="3"/>
  <c r="L49" i="3"/>
  <c r="J41" i="4"/>
  <c r="F24" i="5"/>
  <c r="F58" i="5" s="1"/>
  <c r="D24" i="5"/>
  <c r="D58" i="5" s="1"/>
  <c r="J27" i="10"/>
  <c r="O15" i="13"/>
  <c r="E37" i="9"/>
  <c r="F37" i="9"/>
  <c r="O16" i="10"/>
  <c r="O15" i="10" s="1"/>
  <c r="L15" i="3"/>
  <c r="D25" i="3"/>
  <c r="E25" i="4"/>
  <c r="E18" i="10"/>
  <c r="E27" i="10" s="1"/>
  <c r="G27" i="10"/>
  <c r="K28" i="12"/>
  <c r="L19" i="3"/>
  <c r="G25" i="4"/>
  <c r="G48" i="4" s="1"/>
  <c r="J36" i="4"/>
  <c r="K18" i="6"/>
  <c r="M27" i="10"/>
  <c r="L18" i="10"/>
  <c r="L27" i="10" s="1"/>
  <c r="O23" i="10"/>
  <c r="O21" i="10" s="1"/>
  <c r="E33" i="13"/>
  <c r="F48" i="4"/>
  <c r="I60" i="5"/>
  <c r="D37" i="9"/>
  <c r="F27" i="10"/>
  <c r="N27" i="10"/>
  <c r="G28" i="12"/>
  <c r="L36" i="3"/>
  <c r="J30" i="4"/>
  <c r="I18" i="5"/>
  <c r="I25" i="6"/>
  <c r="I38" i="6" s="1"/>
  <c r="I27" i="10"/>
  <c r="I28" i="12"/>
  <c r="D16" i="13"/>
  <c r="D15" i="13" s="1"/>
  <c r="F16" i="17"/>
  <c r="I16" i="17"/>
  <c r="H16" i="17"/>
  <c r="E16" i="17"/>
  <c r="D34" i="13"/>
  <c r="D33" i="13" s="1"/>
  <c r="O25" i="10"/>
  <c r="H38" i="6"/>
  <c r="J38" i="6"/>
  <c r="K37" i="6"/>
  <c r="K30" i="6"/>
  <c r="E15" i="6"/>
  <c r="E25" i="6" s="1"/>
  <c r="E38" i="6" s="1"/>
  <c r="D25" i="6"/>
  <c r="C58" i="5"/>
  <c r="I24" i="5"/>
  <c r="I14" i="5"/>
  <c r="F33" i="5"/>
  <c r="I33" i="5" s="1"/>
  <c r="E48" i="4"/>
  <c r="C25" i="4"/>
  <c r="H14" i="4"/>
  <c r="H25" i="4" s="1"/>
  <c r="H48" i="4" s="1"/>
  <c r="C47" i="4"/>
  <c r="J47" i="4" s="1"/>
  <c r="J29" i="4"/>
  <c r="J48" i="3"/>
  <c r="L25" i="3"/>
  <c r="E47" i="3"/>
  <c r="L47" i="3" s="1"/>
  <c r="L29" i="3"/>
  <c r="O27" i="10" l="1"/>
  <c r="J14" i="4"/>
  <c r="K15" i="6"/>
  <c r="K25" i="6"/>
  <c r="D38" i="6"/>
  <c r="K38" i="6" s="1"/>
  <c r="I58" i="5"/>
  <c r="J25" i="4"/>
  <c r="C48" i="4"/>
  <c r="J48" i="4" s="1"/>
  <c r="E48" i="3"/>
  <c r="L48" i="3" s="1"/>
</calcChain>
</file>

<file path=xl/sharedStrings.xml><?xml version="1.0" encoding="utf-8"?>
<sst xmlns="http://schemas.openxmlformats.org/spreadsheetml/2006/main" count="1702" uniqueCount="883">
  <si>
    <t>Lentelėse pateikiamų duomenų valiuta: eurai</t>
  </si>
  <si>
    <t>Eil. Nr.</t>
  </si>
  <si>
    <t>Straipsniai</t>
  </si>
  <si>
    <t>Duomenų modelio kodas</t>
  </si>
  <si>
    <t>Iš viso</t>
  </si>
  <si>
    <t>X</t>
  </si>
  <si>
    <t>Kiti pokyčiai (jungimai)</t>
  </si>
  <si>
    <t>F00+F05</t>
  </si>
  <si>
    <t>F70</t>
  </si>
  <si>
    <t xml:space="preserve">F99 </t>
  </si>
  <si>
    <t>X pažymėti ataskaitos laukai nepildomi.</t>
  </si>
  <si>
    <t xml:space="preserve"> </t>
  </si>
  <si>
    <t>Plėtros darbai</t>
  </si>
  <si>
    <t>Programinė įranga ir jos licencijos</t>
  </si>
  <si>
    <t>Kitas nematerialusis turtas</t>
  </si>
  <si>
    <t>Nebaigti projektai ir išankstiniai apmokėjimai</t>
  </si>
  <si>
    <t>Prestižas</t>
  </si>
  <si>
    <t>Patentai, autorių ir kitos teisės</t>
  </si>
  <si>
    <t>Nematerialiosios vertybės</t>
  </si>
  <si>
    <t>Nebaigti projektai</t>
  </si>
  <si>
    <t>Išankstiniai apmokėjimai</t>
  </si>
  <si>
    <t>1.</t>
  </si>
  <si>
    <t>Įsigijimo ar pasigaminimo savikaina ataskaitinio laikotarpio pradžioje</t>
  </si>
  <si>
    <t>2.</t>
  </si>
  <si>
    <t>Įsigijimai per ataskaitinį laikotarpį</t>
  </si>
  <si>
    <t>2.1.</t>
  </si>
  <si>
    <t>pirkto nematerialiojo turto įsigijimo savikaina</t>
  </si>
  <si>
    <t>2.2.</t>
  </si>
  <si>
    <t>neatlygintinai gauto nematerialiojo turto įsigijimo savikaina</t>
  </si>
  <si>
    <t>2.3.</t>
  </si>
  <si>
    <t>nematerialusis turtas, įsigytas pagal finansinės nuomos (lizingo) sutartis</t>
  </si>
  <si>
    <t>3.</t>
  </si>
  <si>
    <r>
      <t>Parduoto, perduoto ir nurašyto nematerialiojo</t>
    </r>
    <r>
      <rPr>
        <sz val="10"/>
        <color indexed="8"/>
        <rFont val="Times New Roman"/>
        <family val="1"/>
        <charset val="186"/>
      </rPr>
      <t xml:space="preserve"> </t>
    </r>
    <r>
      <rPr>
        <b/>
        <sz val="10"/>
        <color indexed="8"/>
        <rFont val="Times New Roman"/>
        <family val="1"/>
        <charset val="186"/>
      </rPr>
      <t>turto suma per ataskaitinį laikotarpį</t>
    </r>
  </si>
  <si>
    <t>3.1.</t>
  </si>
  <si>
    <t>parduoto</t>
  </si>
  <si>
    <t>3.2.</t>
  </si>
  <si>
    <t>perduoto</t>
  </si>
  <si>
    <t>3.3.</t>
  </si>
  <si>
    <t>nurašyto</t>
  </si>
  <si>
    <t>4.</t>
  </si>
  <si>
    <t>Pergrupavimai (+ / –)</t>
  </si>
  <si>
    <t>5.</t>
  </si>
  <si>
    <t>Kiti pokyčiai</t>
  </si>
  <si>
    <t>6.</t>
  </si>
  <si>
    <t>Įsigijimo ar pasigaminimo savikaina ataskaitinio laikotarpio pabaigoje (1 + 2 – 3 + / – 4 + / – 5)</t>
  </si>
  <si>
    <t>6.1.</t>
  </si>
  <si>
    <t>Iš jos:
Nematerialiojo turto, kuris yra visiškai amortizuotas, tačiau vis dar naudojamas viešojo sektoriaus subjekto veikloje, įsigijimo ar pasigaminimo savikaina</t>
  </si>
  <si>
    <t>7.</t>
  </si>
  <si>
    <t>Sukaupta amortizacijos suma ataskaitinio laikotarpio pradžioje</t>
  </si>
  <si>
    <t>8.</t>
  </si>
  <si>
    <r>
      <t>Neatlygintinai gauto nematerialiojo</t>
    </r>
    <r>
      <rPr>
        <sz val="10"/>
        <color indexed="8"/>
        <rFont val="Times New Roman"/>
        <family val="1"/>
        <charset val="186"/>
      </rPr>
      <t xml:space="preserve"> </t>
    </r>
    <r>
      <rPr>
        <b/>
        <sz val="10"/>
        <color indexed="8"/>
        <rFont val="Times New Roman"/>
        <family val="1"/>
        <charset val="186"/>
      </rPr>
      <t>turto sukaupta amortizacijos suma</t>
    </r>
  </si>
  <si>
    <t>9.</t>
  </si>
  <si>
    <t>Apskaičiuota amortizacijos suma per ataskaitinį laikotarpį</t>
  </si>
  <si>
    <t>10.</t>
  </si>
  <si>
    <r>
      <t>Sukaupta parduoto, perduoto ir nurašyto nematerialiojo</t>
    </r>
    <r>
      <rPr>
        <sz val="10"/>
        <color indexed="8"/>
        <rFont val="Times New Roman"/>
        <family val="1"/>
        <charset val="186"/>
      </rPr>
      <t xml:space="preserve"> </t>
    </r>
    <r>
      <rPr>
        <b/>
        <sz val="10"/>
        <color indexed="8"/>
        <rFont val="Times New Roman"/>
        <family val="1"/>
        <charset val="186"/>
      </rPr>
      <t>turto amortizacijos suma</t>
    </r>
  </si>
  <si>
    <t>10.1.</t>
  </si>
  <si>
    <t>10.2.</t>
  </si>
  <si>
    <t>10.3.</t>
  </si>
  <si>
    <t>11.</t>
  </si>
  <si>
    <t>12.</t>
  </si>
  <si>
    <t>13.</t>
  </si>
  <si>
    <t>Sukaupta amortizacijos suma ataskaitinio laikotarpio pabaigoje (7 + 8 + 9 – 10 + / – 11 + / – 12)</t>
  </si>
  <si>
    <t>14.</t>
  </si>
  <si>
    <t>Nuvertėjimo suma ataskaitinio laikotarpio pradžioje</t>
  </si>
  <si>
    <t>15.</t>
  </si>
  <si>
    <r>
      <t>Neatlygintinai gauto nematerialiojo</t>
    </r>
    <r>
      <rPr>
        <sz val="10"/>
        <color indexed="8"/>
        <rFont val="Times New Roman"/>
        <family val="1"/>
        <charset val="186"/>
      </rPr>
      <t xml:space="preserve"> </t>
    </r>
    <r>
      <rPr>
        <b/>
        <sz val="10"/>
        <color indexed="8"/>
        <rFont val="Times New Roman"/>
        <family val="1"/>
        <charset val="186"/>
      </rPr>
      <t>turto sukaupta nuvertėjimo suma</t>
    </r>
  </si>
  <si>
    <t>16.</t>
  </si>
  <si>
    <t>Apskaičiuota nuvertėjimo suma per ataskaitinį laikotarpį</t>
  </si>
  <si>
    <t>17.</t>
  </si>
  <si>
    <t>Panaikinta nuvertėjimo suma per ataskaitinį laikotarpį</t>
  </si>
  <si>
    <t>18.</t>
  </si>
  <si>
    <r>
      <t>Sukaupta parduoto, perduoto ir nurašyto nematerialiojo</t>
    </r>
    <r>
      <rPr>
        <sz val="10"/>
        <color indexed="8"/>
        <rFont val="Times New Roman"/>
        <family val="1"/>
        <charset val="186"/>
      </rPr>
      <t xml:space="preserve"> </t>
    </r>
    <r>
      <rPr>
        <b/>
        <sz val="10"/>
        <color indexed="8"/>
        <rFont val="Times New Roman"/>
        <family val="1"/>
        <charset val="186"/>
      </rPr>
      <t>turto nuvertėjimo suma</t>
    </r>
  </si>
  <si>
    <t>18.1.</t>
  </si>
  <si>
    <t>18.2.</t>
  </si>
  <si>
    <t>18.3.</t>
  </si>
  <si>
    <t>19.</t>
  </si>
  <si>
    <t>20.</t>
  </si>
  <si>
    <t>21.</t>
  </si>
  <si>
    <t xml:space="preserve">Nuvertėjimo suma ataskaitinio laikotarpio pabaigoje (14 + 15 + 16 – 17 – 18 + / – 19 + / – 20) </t>
  </si>
  <si>
    <t>22.</t>
  </si>
  <si>
    <t xml:space="preserve">Nematerialiojo turto likutinė vertė ataskaitinio laikotarpio pabaigoje (6 – 13 – 21) </t>
  </si>
  <si>
    <t>23.</t>
  </si>
  <si>
    <t>Nematerialiojo turto likutinė vertė ataskaitinio laikotarpio pradžioje (1 – 7 – 14)</t>
  </si>
  <si>
    <t>24.</t>
  </si>
  <si>
    <t>Per ataskaitinį laikotarpį apskaičiuotos sąnaudos už teisę naudotis programine įranga ir licencijomis</t>
  </si>
  <si>
    <t>25.</t>
  </si>
  <si>
    <t>Per ataskaitinį laikotarpį apskaičiuotos sąnaudos nematerialiųjų vertybių tvarkymui ir apsaugai</t>
  </si>
  <si>
    <t>Pastabos:</t>
  </si>
  <si>
    <t>1. X pažymėti ataskaitos laukai nepildomi.</t>
  </si>
  <si>
    <t>2. Ataskaitos 5, 12, 20 eilutėse nurodyti pokyčiai turi būti paaiškinti aiškinamajame rašte.</t>
  </si>
  <si>
    <t>3. Ataskaitos 8 ir 15 eilutėse nurodoma kito subjekto sukaupta nematerialiojo turto amortizacijos arba nuvertėjimo suma iki perdavimo.</t>
  </si>
  <si>
    <t>4. Ataskaitos 10 stulpelis „Prestižas“ pildomas tik konsoliduotosiose finansinėse ataskaitose.</t>
  </si>
  <si>
    <t>INFORMACIJA APIE ILGALAIKIO MATERIALIOJO TURTO, VERTINAMO ĮSIGIJIMO SAVIKAINA, 
BALANSINĖS VERTĖS PASIKEITIMĄ</t>
  </si>
  <si>
    <t>Pastatai</t>
  </si>
  <si>
    <t>Infrastruktūros statiniai</t>
  </si>
  <si>
    <t>Kiti statiniai</t>
  </si>
  <si>
    <t>Mašinos ir įrenginiai</t>
  </si>
  <si>
    <t>Transporto priemonės</t>
  </si>
  <si>
    <t>Baldai, biuro įranga ir kitas ilgalaikis materialusis turtas</t>
  </si>
  <si>
    <t>Nebaigta statyba ir išankstiniai apmokėjimai</t>
  </si>
  <si>
    <t>Įsigijimai per ataskaitinį laikotarpį (2.1 + 2.2 + 2.3 + 2.4)</t>
  </si>
  <si>
    <t>pirkto turto (išskyrus nurodytą 2.3 ir 2.4 papunkčiuose) įsigijimo savikaina</t>
  </si>
  <si>
    <t>neatlygintinai gauto turto įsigijimo savikaina</t>
  </si>
  <si>
    <t>pagal finansinės nuomos (lizingo) požymius atitinkančias sutartis įsigyto turto įsigijimo savikaina</t>
  </si>
  <si>
    <t>2.4.</t>
  </si>
  <si>
    <t>turtas, dėl kurio sudarytos valdžios ir privataus sektorių partnerystės sutartys</t>
  </si>
  <si>
    <t>Parduoto, perduoto ir  nurašyto turto suma per ataskaitinį laikotarpį (3.1  + 3.2 + 3.3)</t>
  </si>
  <si>
    <t>Pergrupavimai (+ / –)</t>
  </si>
  <si>
    <t xml:space="preserve">Įsigijimo ar pasigaminimo savikaina ataskaitinio laikotarpio pabaigoje
(1 + 2 – 3 + / – 4 + / – 5) </t>
  </si>
  <si>
    <t>Iš jos:
turto, kuris yra visiškai nudėvėtas, tačiau vis dar naudojamas viešojo sektoriaus subjekto veikloje, įsigijimo arba pasigaminimo savikaina</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</si>
  <si>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</si>
  <si>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</si>
  <si>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</si>
  <si>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(10.1 + 10.2 + 10.3)</t>
  </si>
  <si>
    <t>Sukaupta nusidėvėjimo suma ataskaitinio laikotarpio pabaigoje (7 + 8 – 9 – 10 + / – 11 + / – 12)</t>
  </si>
  <si>
    <t>Neatlygintinai gauto turto sukaupta nuvertėjimo suma</t>
  </si>
  <si>
    <t>Sukaupta parduoto, perduoto ir nurašyto turto nuvertėjimo suma (18.1 + 18.2 + 18.3)</t>
  </si>
  <si>
    <t>Nuvertėjimo suma ataskaitinio laikotarpio pabaigoje (14 + 15 + 16 – 17 – 18 + / – 19 + / – 20)</t>
  </si>
  <si>
    <t>Ilgalaikio materialiojo turto likutinė vertė ataskaitinio laikotarpio pabaigoje (6 – 13 – 21)</t>
  </si>
  <si>
    <t>22.1</t>
  </si>
  <si>
    <t xml:space="preserve">
Iš jos:
pagal finansinės nuomos (lizingo) požymius atitinkančias sutartis įsigyto turto, kurio finansinės nuomos (lizingo) sutarties laikotarpis nėra pasibaigęs, likutinė vertė </t>
  </si>
  <si>
    <t>22.2.</t>
  </si>
  <si>
    <t>turto, dėl kurio sudarytos valdžios ir privataus sektorių partnerystės sutartys, likutinė vertė</t>
  </si>
  <si>
    <t>22.3.</t>
  </si>
  <si>
    <t>turto, kurio kontrolę riboja sutartys ar teisės aktai, ir turto, užstatyto kaip įsipareigojimų įvykdymo garantija, likutinė vertė</t>
  </si>
  <si>
    <t>22.4.</t>
  </si>
  <si>
    <t>nebenaudojamo viešojo sektoriaus subjekto veikloje turto likutinė vertė</t>
  </si>
  <si>
    <t>22.5.</t>
  </si>
  <si>
    <t>laikinai nenaudojamo viešojo sektoriaus subjekto veikloje turto likutinė vertė</t>
  </si>
  <si>
    <t>22.6.</t>
  </si>
  <si>
    <t>pastatų, kurie nenaudojami įprastoje veikloje, bet yra laikomi vien tik pajamoms iš nuomos gauti, likutinė vertė</t>
  </si>
  <si>
    <t>Ilgalaikio materialiojo turto likutinė vertė ataskaitinio laikotarpio pradžioje (1 – 7 – 14)</t>
  </si>
  <si>
    <t>23.1.</t>
  </si>
  <si>
    <t xml:space="preserve">Iš jos: 
pagal finansinės nuomos (lizingo) sutartis požymius atitinkančias įsigyto turto, kurio finansinės nuomos (lizingo) sutarties laikotarpis nėra pasibaigęs, likutinė vertė </t>
  </si>
  <si>
    <t>23.2.</t>
  </si>
  <si>
    <t>23.3.</t>
  </si>
  <si>
    <t>23.4.</t>
  </si>
  <si>
    <t>23.5.</t>
  </si>
  <si>
    <t>23.6.</t>
  </si>
  <si>
    <r>
      <t>Pastabos</t>
    </r>
    <r>
      <rPr>
        <sz val="8"/>
        <color indexed="8"/>
        <rFont val="Times New Roman"/>
        <family val="1"/>
        <charset val="186"/>
      </rPr>
      <t>:</t>
    </r>
  </si>
  <si>
    <t>1. X pažymėti laukai nepildomi.</t>
  </si>
  <si>
    <t>2. Lentelės 5, 12 ir 20 eilutėse nurodyti pokyčiai turi būti paaiškinti aiškinamajame rašte.</t>
  </si>
  <si>
    <t>3. Lentelės 8 ir 15 eilutėse  nurodoma kito subjekto sukaupta turto nusidėvėjimo arba nuvertėjimo suma iki perdavimo.</t>
  </si>
  <si>
    <t>D</t>
  </si>
  <si>
    <t>INFORMACIJA APIE ILGALAIKIO MATERIALIOJO TURTO, VERTINAMO TIKRĄJA VERTE, BALANSINĖS VERTĖS PASIKEITIMĄ</t>
  </si>
  <si>
    <t>Žemė</t>
  </si>
  <si>
    <t>Nekilnojamosios kultūros vertybės</t>
  </si>
  <si>
    <t>Kilnojamosios kultūros vertybės</t>
  </si>
  <si>
    <t>Kitos vertybės</t>
  </si>
  <si>
    <t>Laisva 
valstybinė žemė</t>
  </si>
  <si>
    <t>Sklypai 
(valstybinė žemė)</t>
  </si>
  <si>
    <t>Sklypai 
(savivaldybių žemė)</t>
  </si>
  <si>
    <t>Įsigijimai per ataskaitinį laikotarpį (2.1 + 2.2 + 2.3)</t>
  </si>
  <si>
    <t>pirkto turto įsigijimo savikaina</t>
  </si>
  <si>
    <t>Parduoto, perduoto ir  nurašyto turto suma per ataskaitinį laikotarpį (3.1 + 3.2 + 3.3)</t>
  </si>
  <si>
    <t>Įsigijimo ar pasigaminimo savikaina ataskaitinio laikotarpio pabaigoje (1 + 2 – 3 + / – 4 + / – 5)</t>
  </si>
  <si>
    <t>Sukaupta nusidėvėjimo suma ataskaitinio laikotarpio pradžioje iki turto vertinimo tikrosios vertės metodu</t>
  </si>
  <si>
    <t>Sukaupta parduoto, perduoto ir nurašyto turto nusidėvėjimo suma (9.1 + 9.2 + 9.3)</t>
  </si>
  <si>
    <t>9.1.</t>
  </si>
  <si>
    <t>9.2.</t>
  </si>
  <si>
    <t>9.3.</t>
  </si>
  <si>
    <t>Sukaupta nusidėvėjimo suma ataskaitinio laikotarpio pabaigoje iki turto vertinimo tikrosios vertės metodu (7 + 8 – 9 + / – 10 + / – 11)</t>
  </si>
  <si>
    <t>Nuvertėjimo suma ataskaitinio laikotarpio pradžioje iki turto vertinimo tikrosios vertės metodu</t>
  </si>
  <si>
    <t>Sukaupta parduoto, perduoto ir nurašyto turto nuvertėjimo suma (16.1 + 16.2 + 16.3)</t>
  </si>
  <si>
    <t>16.1.</t>
  </si>
  <si>
    <t>16.2.</t>
  </si>
  <si>
    <t>16.3.</t>
  </si>
  <si>
    <t>Nuvertėjimo suma ataskaitinio laikotarpio pabaigoje iki turto vertinimo tikrosios vertės metodu (13 + 14 – 15 – 16 + / – 17 + / – 18)</t>
  </si>
  <si>
    <t>Tikroji vertė ataskaitinio laikotarpio pradžioje</t>
  </si>
  <si>
    <t>Neatlygintinai gauto turto iš kito subjekto sukauptos tikrosios vertės pokytis</t>
  </si>
  <si>
    <r>
      <t>Tikrosios vertės pasikeitimo per ataskaitinį laikotarpį suma (+ /</t>
    </r>
    <r>
      <rPr>
        <b/>
        <sz val="7"/>
        <color indexed="8"/>
        <rFont val="Times New Roman"/>
        <family val="1"/>
        <charset val="186"/>
      </rPr>
      <t> – </t>
    </r>
    <r>
      <rPr>
        <sz val="7"/>
        <color indexed="8"/>
        <rFont val="Times New Roman"/>
        <family val="1"/>
        <charset val="186"/>
      </rPr>
      <t>)</t>
    </r>
  </si>
  <si>
    <t>Parduoto, perduoto ir nurašyto turto tikrosios vertės suma (23.1 + 23.2 + 23.3)</t>
  </si>
  <si>
    <r>
      <t>Pergrupavimai (+ /</t>
    </r>
    <r>
      <rPr>
        <b/>
        <sz val="7"/>
        <color indexed="8"/>
        <rFont val="Times New Roman"/>
        <family val="1"/>
        <charset val="186"/>
      </rPr>
      <t> – </t>
    </r>
    <r>
      <rPr>
        <sz val="7"/>
        <color indexed="8"/>
        <rFont val="Times New Roman"/>
        <family val="1"/>
        <charset val="186"/>
      </rPr>
      <t>)</t>
    </r>
  </si>
  <si>
    <t>26.</t>
  </si>
  <si>
    <t>Tikroji vertė ataskaitinio laikotarpio pabaigoje (20 + 21 + / – 22 – 23 + / – 24 + / – 25)</t>
  </si>
  <si>
    <t>26.1.</t>
  </si>
  <si>
    <t>Iš jos:
vertė, nustatyta nepriklausomų turto vertintojų</t>
  </si>
  <si>
    <t>26.2.</t>
  </si>
  <si>
    <t>vidutinė rinkos vertė</t>
  </si>
  <si>
    <t>26.3.</t>
  </si>
  <si>
    <t>vertė, nustatyta remiantis įsigijimo savikaina</t>
  </si>
  <si>
    <t>26.4.</t>
  </si>
  <si>
    <t>įstaigos vadovo sudarytos komisijos nustatyta vertė</t>
  </si>
  <si>
    <t>27.</t>
  </si>
  <si>
    <t>Ilgalaikio materialiojo turto likutinė vertė ataskaitinio laikotarpio pabaigoje (6 – 12 – 19 + 26)</t>
  </si>
  <si>
    <t>27.1.</t>
  </si>
  <si>
    <t xml:space="preserve">Iš jos:
pagal finansinės nuomos (lizingo) požymius atitinkančias sutartis įsigyto turto, kurio finansinės nuomos (lizingo) sutarties laikotarpis nepasibaigęs, likutinė vertė  </t>
  </si>
  <si>
    <t>27.2.</t>
  </si>
  <si>
    <t>27.3.</t>
  </si>
  <si>
    <t>27.4.</t>
  </si>
  <si>
    <t>žemės ir pastatų, kurie nenaudojami įprastoje veikloje, bet yra laikomi vien tik pajamoms iš nuomos gauti, likutinė vertė</t>
  </si>
  <si>
    <t>28.</t>
  </si>
  <si>
    <t>Ilgalaikio materialiojo turto likutinė vertė ataskaitinio laikotarpio pradžioje (1 – 7 – 13 + 20)</t>
  </si>
  <si>
    <t>28.1.</t>
  </si>
  <si>
    <t xml:space="preserve">Iš jos: 
pagal finansinės nuomos (lizingo) požymius atitinkančias sutartis įsigyto turto, kurio finansinės nuomos (lizingo) sutarties laikotarpis nepasibaigęs, likutinė vertė </t>
  </si>
  <si>
    <t>28.2.</t>
  </si>
  <si>
    <t>28.3.</t>
  </si>
  <si>
    <t>28.4.</t>
  </si>
  <si>
    <t>2. Lentelės 5, 11, 18, 25 eilutėse nurodyti pokyčiai turi būti paaiškinti aiškinamajame rašte.</t>
  </si>
  <si>
    <t>3 Lentelės 14 eilutėje  nurodoma kito subjekto sukaupta turto nusidėvėjimo arba nuvertėjimo suma iki perdavimo.</t>
  </si>
  <si>
    <t>4. Lentelės 20–24 ir 26 eilutėse nurodomas skirtumas tarp ilgalaikio materialiojo turto tikrosios vertės ir įsigijimo savikainos.</t>
  </si>
  <si>
    <t>Atsargų vertės pasikeitimas per ataskaitinį laikotarpį</t>
  </si>
  <si>
    <t xml:space="preserve">Eil. Nr. </t>
  </si>
  <si>
    <t>Straipsniai*</t>
  </si>
  <si>
    <t>Strateginės ir neliečiamosios atsargos</t>
  </si>
  <si>
    <t>Medžiagos, žaliavos ir ūkinis inventorius</t>
  </si>
  <si>
    <t>Nebaigta gaminti produkcija ir nebaigtos vykdyti sutartys</t>
  </si>
  <si>
    <t>Pagaminta produkcija ir atsargos, skirtos parduoti</t>
  </si>
  <si>
    <t>Ilgalaikis materialusis ir biologinis turtas, skirtas parduoti</t>
  </si>
  <si>
    <t xml:space="preserve">Nebaigta gaminti produkcija </t>
  </si>
  <si>
    <t>Nebaigtos vykdyti sutartys</t>
  </si>
  <si>
    <t>Pagaminta produkcija</t>
  </si>
  <si>
    <t>Atsargos, skirtos parduoti</t>
  </si>
  <si>
    <t>AT.01.01</t>
  </si>
  <si>
    <t>AT.01.02</t>
  </si>
  <si>
    <t>AT.01.03.01</t>
  </si>
  <si>
    <t>AT.01.03.02</t>
  </si>
  <si>
    <t>AT.01.04.01</t>
  </si>
  <si>
    <t>AT.01.04.02</t>
  </si>
  <si>
    <t>AT.02</t>
  </si>
  <si>
    <t>Atsargų įsigijimo vertė ataskaitinio laikotarpio pradžioje</t>
  </si>
  <si>
    <t>FF100901, F00+F05</t>
  </si>
  <si>
    <t>Įsigyta atsargų per ataskaitinį laikotarpį (2.1+2.2)</t>
  </si>
  <si>
    <t>FF100901, Suma (F20+F23)</t>
  </si>
  <si>
    <t>2.1</t>
  </si>
  <si>
    <t>Įsigyto turto įsigijimo savikaina</t>
  </si>
  <si>
    <t>FF100901, F20</t>
  </si>
  <si>
    <t>2.2</t>
  </si>
  <si>
    <t>Nemokamai gautų atsargų įsigijimo savikaina</t>
  </si>
  <si>
    <t>FF100901, F23</t>
  </si>
  <si>
    <t>Atsargų sumažėjimas per ataskaitinį laikotarpį (3.1+3.2+3.3+3.4)</t>
  </si>
  <si>
    <t>FF100901, Suma (F28+F30+ F29+F32)</t>
  </si>
  <si>
    <t>3.1</t>
  </si>
  <si>
    <t>Parduota</t>
  </si>
  <si>
    <t>FF100901, F28</t>
  </si>
  <si>
    <t>3.2</t>
  </si>
  <si>
    <t>Perleista (paskirstyta)</t>
  </si>
  <si>
    <t>FF100901, F30</t>
  </si>
  <si>
    <t>3.3</t>
  </si>
  <si>
    <t>Sunaudota veikloje</t>
  </si>
  <si>
    <t>FF100901, F29</t>
  </si>
  <si>
    <t>3.4</t>
  </si>
  <si>
    <t>Kiti nurašymai</t>
  </si>
  <si>
    <t>FF100901, F32</t>
  </si>
  <si>
    <t>Pergrupavimai (+/-)</t>
  </si>
  <si>
    <t>FF100901, F50</t>
  </si>
  <si>
    <t>5</t>
  </si>
  <si>
    <t>FF100901, F70</t>
  </si>
  <si>
    <t>6</t>
  </si>
  <si>
    <t>Atsargų įsigijimo vertė ataskaitinio laikotarpio pabaigoje (1+2+3+4+5)</t>
  </si>
  <si>
    <t>FF100901, F99</t>
  </si>
  <si>
    <t>7</t>
  </si>
  <si>
    <t>Atsargų nuvertėjimas ataskaitinio laikotarpio pradžioje</t>
  </si>
  <si>
    <t>FF100902, F00+F05</t>
  </si>
  <si>
    <t>8</t>
  </si>
  <si>
    <t>Nemokamai arba už simbolinį atlygį gautų atsargų sukauptas nuvertėjimas (iki perdavimo)</t>
  </si>
  <si>
    <t>FF100902, F23</t>
  </si>
  <si>
    <t>9</t>
  </si>
  <si>
    <t xml:space="preserve">Atsargų nuvertėjimas per ataskaitinį laikotarpį </t>
  </si>
  <si>
    <t>FF100902, F25</t>
  </si>
  <si>
    <t>10</t>
  </si>
  <si>
    <t>Atsargų nuvertėjimo atkūrimo per ataskaitinį laikotarpį suma</t>
  </si>
  <si>
    <t>FF100902, F34</t>
  </si>
  <si>
    <t>11</t>
  </si>
  <si>
    <t>Per ataskaitinį laikotarpį parduotų, perleistų (paskirstytų), sunaudotų ir nurašytų atsargų nuvertėjimas (11.1+11.2+11.3+11.4)</t>
  </si>
  <si>
    <t>FF100902, Suma (F28+F30+ F29+F32)</t>
  </si>
  <si>
    <t>11.1</t>
  </si>
  <si>
    <t>FF100902, F28</t>
  </si>
  <si>
    <t>11.2</t>
  </si>
  <si>
    <t>FF100902, F30</t>
  </si>
  <si>
    <t>11.3</t>
  </si>
  <si>
    <t>FF100902, F29</t>
  </si>
  <si>
    <t>11.4</t>
  </si>
  <si>
    <t>FF100902, F32</t>
  </si>
  <si>
    <t>12</t>
  </si>
  <si>
    <t>Nuvertėjimo pergrupavimai (+/-)</t>
  </si>
  <si>
    <t>FF100902, F50</t>
  </si>
  <si>
    <t>13</t>
  </si>
  <si>
    <t>FF100902, F70</t>
  </si>
  <si>
    <t>14</t>
  </si>
  <si>
    <t>Atsargų nuvertėjimas ataskaitinio laikotarpio pabaigoje (7+8+9+10+11+12+13)</t>
  </si>
  <si>
    <t>FF100902, F99</t>
  </si>
  <si>
    <t>16</t>
  </si>
  <si>
    <t>Atsargų balansinė vertė ataskaitinio laikotarpio pabaigoje (6+14)</t>
  </si>
  <si>
    <t>FF1009, F99</t>
  </si>
  <si>
    <t>17</t>
  </si>
  <si>
    <t>Atsargų balansinė vertė ataskaitinio laikotarpio pradžioje (1+7)</t>
  </si>
  <si>
    <t>FF1009, F00+F05</t>
  </si>
  <si>
    <t>* Reikšmingos sumos turi būti papildomai paaiškintos aiškinamojo rašto tekste.</t>
  </si>
  <si>
    <t>FAR.P08-1-ZF</t>
  </si>
  <si>
    <t>8-ojo VSAFAS „Atsargos“, 1 priedas</t>
  </si>
  <si>
    <t>Informacija apie išankstinius apmokėjimus</t>
  </si>
  <si>
    <t>Paskutinė ataskaitinio laikotarpio diena</t>
  </si>
  <si>
    <t>Prieš spausdinant paslėpti</t>
  </si>
  <si>
    <t>Paskutinė praėjusio ataskaitinio laikotarpio diena</t>
  </si>
  <si>
    <t>F99</t>
  </si>
  <si>
    <t>F99 (metai-1, 12.31)</t>
  </si>
  <si>
    <t>1</t>
  </si>
  <si>
    <t>Išankstinių apmokėjimų įsigijimo savikaina</t>
  </si>
  <si>
    <t>FF10101</t>
  </si>
  <si>
    <t>1.1</t>
  </si>
  <si>
    <t>Išankstiniai apmokėjimai tiekėjams</t>
  </si>
  <si>
    <t>FF101011</t>
  </si>
  <si>
    <t>1.2</t>
  </si>
  <si>
    <t>Išankstiniai apmokėjimai viešojo sektoriaus subjektams pavedimams vykdyti</t>
  </si>
  <si>
    <t>FF101012</t>
  </si>
  <si>
    <t>1.3</t>
  </si>
  <si>
    <t>Išankstiniai mokesčių mokėjimai</t>
  </si>
  <si>
    <t>FF101013</t>
  </si>
  <si>
    <t>1.4</t>
  </si>
  <si>
    <t>Išankstiniai mokėjimai Europos Sąjungai</t>
  </si>
  <si>
    <t>FF101014</t>
  </si>
  <si>
    <t>1.5</t>
  </si>
  <si>
    <t>Išankstiniai apmokėjimai darbuotojams</t>
  </si>
  <si>
    <t>FF101015</t>
  </si>
  <si>
    <t>1.6</t>
  </si>
  <si>
    <t>Kiti išankstiniai apmokėjimai</t>
  </si>
  <si>
    <t>FF101016</t>
  </si>
  <si>
    <t>1.7</t>
  </si>
  <si>
    <t>Ateinančių laikotarpių sąnaudos ne viešojo sektoriaus subjektų pavedimams vykdyti</t>
  </si>
  <si>
    <t>FF101017</t>
  </si>
  <si>
    <t>1.8</t>
  </si>
  <si>
    <t>Kitos ateinančių laikotarpių sąnaudos</t>
  </si>
  <si>
    <t>FF101018</t>
  </si>
  <si>
    <t>2</t>
  </si>
  <si>
    <t>Išankstinių apmokėjimų nuvertėjimas ataskaitinio laikotarpio pabaigoje</t>
  </si>
  <si>
    <t>FF10102</t>
  </si>
  <si>
    <t>3</t>
  </si>
  <si>
    <t>Išankstinių apmokėjimų balansinė vertė (1+2)</t>
  </si>
  <si>
    <t>FF1010</t>
  </si>
  <si>
    <r>
      <t xml:space="preserve">6-ojo VSAFAS „Finansinių ataskaitų aiškinamasis raštas“, </t>
    </r>
    <r>
      <rPr>
        <sz val="10"/>
        <rFont val="Times New Roman"/>
        <family val="1"/>
      </rPr>
      <t>6</t>
    </r>
    <r>
      <rPr>
        <sz val="10"/>
        <rFont val="Times New Roman"/>
        <family val="1"/>
      </rPr>
      <t xml:space="preserve"> priedas</t>
    </r>
  </si>
  <si>
    <t>Informacija apie per vienerius metus gautinas sumas</t>
  </si>
  <si>
    <t>Tarp jų iš viešojo sektoriaus subjektų</t>
  </si>
  <si>
    <t>Tarp jų iš kontroliuojamų ir asocijuotųjų ne viešojo sektoriaus subjektų</t>
  </si>
  <si>
    <t>D5</t>
  </si>
  <si>
    <t>D6</t>
  </si>
  <si>
    <t>D5 (metai-1, 12.31)</t>
  </si>
  <si>
    <t>D6 (metai-1, 12.31)</t>
  </si>
  <si>
    <t>Per vienerius metus gautinų sumų įsigijimo savikaina, iš viso (1.1+1.2+.1.3+1.4+1.5+1.6)</t>
  </si>
  <si>
    <t>Suma (FF101131+FF1011211+FF1011221+FF101141+FF101161+FF101151+FF101162)</t>
  </si>
  <si>
    <t>Gautinos finansavimo sumos </t>
  </si>
  <si>
    <t>FF101131</t>
  </si>
  <si>
    <t>Gautini mokesčiai ir socialinės įmokos </t>
  </si>
  <si>
    <t>Suma (FF1011211+FF1011221)</t>
  </si>
  <si>
    <t>1.2.1</t>
  </si>
  <si>
    <t>Gautini mokesčiai</t>
  </si>
  <si>
    <t>FF1011211</t>
  </si>
  <si>
    <t>D-P19-1-ZF</t>
  </si>
  <si>
    <t>1.2.2</t>
  </si>
  <si>
    <t>Gautinos socialinės įmokos</t>
  </si>
  <si>
    <t>FF1011221</t>
  </si>
  <si>
    <t>D-P20-1-ZF</t>
  </si>
  <si>
    <t>Gautinos sumos už turto naudojimą, parduotas prekes, turtą, paslaugas </t>
  </si>
  <si>
    <t>FF101141</t>
  </si>
  <si>
    <t>1.3.1</t>
  </si>
  <si>
    <t>Gautinos sumos už turto naudojimą</t>
  </si>
  <si>
    <t>FF1011411</t>
  </si>
  <si>
    <t>1.3.2</t>
  </si>
  <si>
    <t>Gautinos sumos už parduotas prekes</t>
  </si>
  <si>
    <t>FF1011412</t>
  </si>
  <si>
    <t>1.3.3</t>
  </si>
  <si>
    <t>Gautinos sumos už suteiktas paslaugas</t>
  </si>
  <si>
    <t>FF1011413</t>
  </si>
  <si>
    <t>1.3.4</t>
  </si>
  <si>
    <t>Gautinos sumos už parduotą ilgalaikį turtą</t>
  </si>
  <si>
    <t>FF1011414</t>
  </si>
  <si>
    <t>1.3.5</t>
  </si>
  <si>
    <t>Kitos</t>
  </si>
  <si>
    <t>FF1011415</t>
  </si>
  <si>
    <t>Gautinos sumos už konfiskuotą turtą, baudos ir kitos netesybos</t>
  </si>
  <si>
    <t>FF101161</t>
  </si>
  <si>
    <t>Sukauptos gautinos sumos</t>
  </si>
  <si>
    <t>FF101151</t>
  </si>
  <si>
    <t>1.5.1</t>
  </si>
  <si>
    <t>Iš biudžeto</t>
  </si>
  <si>
    <t>FF1011511</t>
  </si>
  <si>
    <t>1.5.2</t>
  </si>
  <si>
    <t>FF1011512</t>
  </si>
  <si>
    <t>Kitos gautinos sumos</t>
  </si>
  <si>
    <t>FF101162</t>
  </si>
  <si>
    <t>Per vienerius metus gautinų sumų nuvertėjimas ataskaitinio laikotarpio pabaigoje</t>
  </si>
  <si>
    <t>Suma (FF101132+FF1011212+FF1011222+FF101142+ FF101152+FF101163)</t>
  </si>
  <si>
    <t>Gautinų mokesčių ir socialinių įmokų nuvertėjimas</t>
  </si>
  <si>
    <t>Suma (FF1011212+FF1011222)</t>
  </si>
  <si>
    <t>2.1.1</t>
  </si>
  <si>
    <t>Gautinų mokesčių nuvertėjimas</t>
  </si>
  <si>
    <t>FF1011212</t>
  </si>
  <si>
    <t>2.1.2</t>
  </si>
  <si>
    <t>Gautinų socialinių įmokų nuvertėjimas</t>
  </si>
  <si>
    <t>FF1011222</t>
  </si>
  <si>
    <t>Gautinų finansavimo sumos nuvertėjimas</t>
  </si>
  <si>
    <t>FF101132</t>
  </si>
  <si>
    <t>2.3</t>
  </si>
  <si>
    <t>Gautinų sumų už turto naudojimą, parduotas prekes, turtą, paslaugas nuvertėjimas</t>
  </si>
  <si>
    <t>FF101142</t>
  </si>
  <si>
    <t>2252003, 2261003,2262003, 2263003</t>
  </si>
  <si>
    <t>2.4</t>
  </si>
  <si>
    <t>Sukauptų gautinų sumų nuvertėjimas</t>
  </si>
  <si>
    <t>FF101152</t>
  </si>
  <si>
    <t>2.5</t>
  </si>
  <si>
    <t>Kitų gautinų sumų nuvertėjimas</t>
  </si>
  <si>
    <t>FF101163</t>
  </si>
  <si>
    <t>2293003,22972003,2298003</t>
  </si>
  <si>
    <t>Per vienerius metus gautinų sumų balansinė vertė (1+2)</t>
  </si>
  <si>
    <t>Suma (FF101131+FF1011211+FF1011221+FF101141+FF101161+FF101151+FF101162+FF101132+FF1011212+FF1011222+FF101142+FF101152+FF101163)</t>
  </si>
  <si>
    <t>17-ojo VSAFAS „Finansinis turtas ir finansiniai įsipareigojimai“, 7 priedas</t>
  </si>
  <si>
    <t>Informacija apie pinigus ir pinigų ekvivalentus</t>
  </si>
  <si>
    <t>Biudžeto asignavimai</t>
  </si>
  <si>
    <t>D7</t>
  </si>
  <si>
    <t>D7 (metai-1, 12.31)</t>
  </si>
  <si>
    <t>Pinigai iš valstybės biudžeto (įskaitant Europos Sąjungos finansinę paramą) (1.1+1.2+1.3+1.4+1.5+1.6)</t>
  </si>
  <si>
    <t>FF10131</t>
  </si>
  <si>
    <t>Pinigai bankų sąskaitose</t>
  </si>
  <si>
    <t>FF101311</t>
  </si>
  <si>
    <t>Pinigai kasoje </t>
  </si>
  <si>
    <t>FF101312</t>
  </si>
  <si>
    <t>Pinigai kelyje </t>
  </si>
  <si>
    <t>FF101313</t>
  </si>
  <si>
    <t>Pinigai įšaldytose sąskaitose</t>
  </si>
  <si>
    <t>FF101314</t>
  </si>
  <si>
    <t>Pinigų įšaldytose sąskaitose nuvertėjimas</t>
  </si>
  <si>
    <t>FF101315</t>
  </si>
  <si>
    <t>Pinigų ekvivalentai</t>
  </si>
  <si>
    <t>FF101316</t>
  </si>
  <si>
    <t>Pinigai iš savivaldybės biudžeto (2.1+2.2+2.3+2.4+2.5+2.6)</t>
  </si>
  <si>
    <t>FF10132</t>
  </si>
  <si>
    <t>Pinigai bankų sąskaitose </t>
  </si>
  <si>
    <t>FF101321</t>
  </si>
  <si>
    <t>FF101322</t>
  </si>
  <si>
    <t>FF101323</t>
  </si>
  <si>
    <t>FF101324</t>
  </si>
  <si>
    <t>FF101325</t>
  </si>
  <si>
    <t>2.6</t>
  </si>
  <si>
    <t>FF101326</t>
  </si>
  <si>
    <t>Pinigai ir pinigų ekvivalentai iš kitų šaltinių (3.1+3.2+3.3+3.4+3.5+3.6+3.7)</t>
  </si>
  <si>
    <t>FF10133</t>
  </si>
  <si>
    <t>FF101331</t>
  </si>
  <si>
    <t>FF101332</t>
  </si>
  <si>
    <t>FF101333</t>
  </si>
  <si>
    <t>FF101334</t>
  </si>
  <si>
    <t>3.5</t>
  </si>
  <si>
    <t>FF101335</t>
  </si>
  <si>
    <t>3.6</t>
  </si>
  <si>
    <t>Indėliai, kurių terminas neviršija trijų mėnesių </t>
  </si>
  <si>
    <t>FF101336</t>
  </si>
  <si>
    <t>3.7</t>
  </si>
  <si>
    <t>FF101337</t>
  </si>
  <si>
    <t>Iš viso pinigų ir pinigų ekvivalentų (1+2+3)</t>
  </si>
  <si>
    <t>FF1013</t>
  </si>
  <si>
    <t>Iš jų išteklių fondų lėšos </t>
  </si>
  <si>
    <t>FF10134</t>
  </si>
  <si>
    <t>* Pildo valstybės ir savivaldybės privatizavimo fondai.</t>
  </si>
  <si>
    <t>17-ojo VSAFAS „Finansinis turtas ir finansiniai įsipareigojimai“, 8 priedas</t>
  </si>
  <si>
    <t>Finansavimo sumos pagal šaltinį, tikslinę paskirtį ir jų pokyčiai per ataskaitinį laikotarpį</t>
  </si>
  <si>
    <t>Finansavimo sumos</t>
  </si>
  <si>
    <t>Finansavimo sumų likutis ataskaitinio laikotarpio pradžioje</t>
  </si>
  <si>
    <t>Per ataskaitinį laikotarpį</t>
  </si>
  <si>
    <t>Finansavimo sumų likutis ataskaitinio laikotarpio pabaigoje</t>
  </si>
  <si>
    <t>Finansavimo sumos (gautos), išskyrus neatlygintinai gautą turtą</t>
  </si>
  <si>
    <t>Finansavimo sumų pergrupavimas*</t>
  </si>
  <si>
    <t>Neatlygintinai gautas turtas</t>
  </si>
  <si>
    <t>Perduota kitiems viešojo sektoriaus subjektams</t>
  </si>
  <si>
    <t>Finansavimo sumų sumažėjimas dėl turto pardavimo</t>
  </si>
  <si>
    <t xml:space="preserve">Finansavimo sumų sumažėjimas dėl jų panaudojimo savo veiklai </t>
  </si>
  <si>
    <t>Finansavimo sumų sumažėjimas dėl jų perdavimo ne viešojo sektoriaus subjektams</t>
  </si>
  <si>
    <t>Finansavimo sumos grąžintos</t>
  </si>
  <si>
    <t>Finansavimo sumų (gautinų) pasikeitimas</t>
  </si>
  <si>
    <t>14=3+4+5+6+7+8+9+10+11+12+13</t>
  </si>
  <si>
    <t>F56</t>
  </si>
  <si>
    <t>F50</t>
  </si>
  <si>
    <t>F57</t>
  </si>
  <si>
    <t>F58</t>
  </si>
  <si>
    <t>F61</t>
  </si>
  <si>
    <t>F62</t>
  </si>
  <si>
    <t>F59</t>
  </si>
  <si>
    <t>F60</t>
  </si>
  <si>
    <t>F63</t>
  </si>
  <si>
    <t>Iš valstybės biudžeto (išskyrus valstybės biudžeto dalį gautą iš Europos Sąjungos, užsienio valstybių ir tarptautinių organizacijų)</t>
  </si>
  <si>
    <t>FF10171</t>
  </si>
  <si>
    <t>Nepiniginiam turtui įsigyti</t>
  </si>
  <si>
    <t>FS.01</t>
  </si>
  <si>
    <t>Kitoms išlaidoms kompensuoti</t>
  </si>
  <si>
    <t>FS.02</t>
  </si>
  <si>
    <t>Iš savivaldybės biudžeto (išskyrus savivaldybės biudžeto asignavimų dalį gautą iš Europos Sąjungos, užsienio valstybių ir tarptautinių organizacijų)</t>
  </si>
  <si>
    <t>FF10172</t>
  </si>
  <si>
    <t>Iš Europos Sąjungos, užsienio valstybių ir tarptautinių organizacijų ( finansavimo sumų dalis kuri gaunama iš Europos Sąjungos, neįskaitant finansavimo sumų iš valstybės ar savivaldybės biudžetų ES projektams finansuoti)</t>
  </si>
  <si>
    <t>FF10173</t>
  </si>
  <si>
    <t>4</t>
  </si>
  <si>
    <t>Iš kitų šaltinių</t>
  </si>
  <si>
    <t>FF10174</t>
  </si>
  <si>
    <t>4.1</t>
  </si>
  <si>
    <t>4.2</t>
  </si>
  <si>
    <t>Iš viso finansavimo sumų</t>
  </si>
  <si>
    <t>FF1017</t>
  </si>
  <si>
    <t>* Šioje skiltyje rodomas finansavimo sumų pergrupavimas, praėjusio ataskaitinio laikotarpio klaidų taisymas ir valiutos kurso įtaka pinigų likučiams, susijusiems su finansavimo sumomis.</t>
  </si>
  <si>
    <t>20-ojo VSAFAS „Finansavimo sumos“, 4 priedas</t>
  </si>
  <si>
    <t>Finansavimo sumų likučiai</t>
  </si>
  <si>
    <t>Ataskaitinio laikotarpio pradžioje</t>
  </si>
  <si>
    <t>Ataskaitinio laikotarpio pabaigoje</t>
  </si>
  <si>
    <t>Jungimai</t>
  </si>
  <si>
    <t>Finansavimo sumos (gautinos)</t>
  </si>
  <si>
    <t>Finansavimo sumos (gautos)</t>
  </si>
  <si>
    <t>5=3+4</t>
  </si>
  <si>
    <t>8=6+7</t>
  </si>
  <si>
    <t>11=9+10</t>
  </si>
  <si>
    <t>D001+D051</t>
  </si>
  <si>
    <t>D002+D052</t>
  </si>
  <si>
    <t xml:space="preserve">F00+F05 </t>
  </si>
  <si>
    <t>D1</t>
  </si>
  <si>
    <t>D2</t>
  </si>
  <si>
    <t>D071</t>
  </si>
  <si>
    <t>D072</t>
  </si>
  <si>
    <t>Iš valstybės biudžeto (išskyrus valstybės biudžeto asignavimų dalį gautą iš Europos Sąjungos, užsienio valstybių ir tarptautinių organizacijų)</t>
  </si>
  <si>
    <t>xcFF10171</t>
  </si>
  <si>
    <t>xcFF10172</t>
  </si>
  <si>
    <t>Iš Europos Sąjungos, užsienio valstybių ir tarptautinių organizacijų (finansavimo sumų dalis, kuri gaunama iš Europos Sąjungos, neįskaitant finansavimo sumų iš valstybės ar savivaldybės biudžetų ES projektams finansuoti)</t>
  </si>
  <si>
    <t>xcFF10173</t>
  </si>
  <si>
    <t>xcFF10174</t>
  </si>
  <si>
    <t>xcFF1017</t>
  </si>
  <si>
    <t>20-ojo VSAFAS „Finansavimo sumos“, 5 priedas</t>
  </si>
  <si>
    <t>Informacija apie kai kurias trumpalaikes mokėtinas sumas</t>
  </si>
  <si>
    <t>Tarp jų viešojo sektoriaus subjektams</t>
  </si>
  <si>
    <t>Tarp jų kontroliuojamiems ir asocijuotiesiems ne viešojo sektoriaus subjektams</t>
  </si>
  <si>
    <t>F99 (metai -1)</t>
  </si>
  <si>
    <t>D5 (metai -1)</t>
  </si>
  <si>
    <t>D6 (metai -1)</t>
  </si>
  <si>
    <t>Mokėtinos subsidijos, dotacijos ir finansavimo sumos</t>
  </si>
  <si>
    <t>FF102004</t>
  </si>
  <si>
    <t>Su darbo santykiais susiję isipareigojimai</t>
  </si>
  <si>
    <t>Tiekėjams mokėtinos sumos</t>
  </si>
  <si>
    <t>FF102009</t>
  </si>
  <si>
    <t>Sukauptos mokėtinos sumos</t>
  </si>
  <si>
    <t>FF102010</t>
  </si>
  <si>
    <t>Sukauptos finansavimo sąnaudos</t>
  </si>
  <si>
    <t>FF1020101</t>
  </si>
  <si>
    <t>Sukauptos atostoginių sąnaudos</t>
  </si>
  <si>
    <t>FF1020102</t>
  </si>
  <si>
    <t>4.3</t>
  </si>
  <si>
    <t>Kitos sukauptos sąnaudos</t>
  </si>
  <si>
    <t>FF1020103</t>
  </si>
  <si>
    <t>4.4</t>
  </si>
  <si>
    <t>Kitos sukauptos mokėtinos sumos</t>
  </si>
  <si>
    <t>FF1020104</t>
  </si>
  <si>
    <t>Kiti trumpalaikiai įsipareigojimai</t>
  </si>
  <si>
    <t>FF1020112</t>
  </si>
  <si>
    <t>5.1</t>
  </si>
  <si>
    <t>Mokėtini veiklos mokesčiai</t>
  </si>
  <si>
    <t>FF10201121</t>
  </si>
  <si>
    <t>5.2</t>
  </si>
  <si>
    <t>Gauti išankstiniai apmokėjimai</t>
  </si>
  <si>
    <t>FF10201122</t>
  </si>
  <si>
    <t>5.3</t>
  </si>
  <si>
    <t>Kitos mokėtinos sumos</t>
  </si>
  <si>
    <t>FF102011231</t>
  </si>
  <si>
    <t>Kai kurių mokėtinų sumų balansinė vertė (1+2+3+4+5)</t>
  </si>
  <si>
    <t>Suma</t>
  </si>
  <si>
    <t>17-ojo VSAFAS „Finansinis turtas ir finansiniai įsipareigojimai“, 12 priedas</t>
  </si>
  <si>
    <t>Finansinių ataskaitų straipsniai</t>
  </si>
  <si>
    <t>Iš viso (pateikta ataskaitose)</t>
  </si>
  <si>
    <t>Segmentai</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</si>
  <si>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</si>
  <si>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</si>
  <si>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</si>
  <si>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</si>
  <si>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</si>
  <si>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</si>
  <si>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</si>
  <si>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</si>
  <si>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</si>
  <si>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</si>
  <si>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SG.01</t>
  </si>
  <si>
    <t>SG.02</t>
  </si>
  <si>
    <t>SG.03</t>
  </si>
  <si>
    <t>SG.04</t>
  </si>
  <si>
    <t>SG.05</t>
  </si>
  <si>
    <t>SG.06</t>
  </si>
  <si>
    <t>SG.07</t>
  </si>
  <si>
    <t>SG.08</t>
  </si>
  <si>
    <t>SG.09</t>
  </si>
  <si>
    <t>SG.10</t>
  </si>
  <si>
    <t>Suma SG</t>
  </si>
  <si>
    <t>Pagrindinės veiklos sąnaudos</t>
  </si>
  <si>
    <t>FV1008</t>
  </si>
  <si>
    <t xml:space="preserve">Darbo užmokesčio ir socialinio draudimo </t>
  </si>
  <si>
    <t>FV1008401</t>
  </si>
  <si>
    <t>Nusidėvėjimo ir amortizacijos</t>
  </si>
  <si>
    <t>FV1008402</t>
  </si>
  <si>
    <t>Komunalinių paslaugų ir ryšių</t>
  </si>
  <si>
    <t>FV1008403</t>
  </si>
  <si>
    <t xml:space="preserve">Komandiruočių </t>
  </si>
  <si>
    <t>FV1008404</t>
  </si>
  <si>
    <t xml:space="preserve">Transporto </t>
  </si>
  <si>
    <t>FV1008405</t>
  </si>
  <si>
    <t xml:space="preserve">Kvalifikacijos kėlimo </t>
  </si>
  <si>
    <t>FV1008406</t>
  </si>
  <si>
    <t>Paprastojo remonto ir eksploatavimo</t>
  </si>
  <si>
    <t>FV1008407</t>
  </si>
  <si>
    <t>Nuvertėjimo ir nurašytų sumų</t>
  </si>
  <si>
    <t>FV10081</t>
  </si>
  <si>
    <t>1.9</t>
  </si>
  <si>
    <t>Sunaudotų ir parduotų atsargų savikaina</t>
  </si>
  <si>
    <t>FV1008408</t>
  </si>
  <si>
    <t>1.10</t>
  </si>
  <si>
    <t>Socialinių išmokų</t>
  </si>
  <si>
    <t>FV10082</t>
  </si>
  <si>
    <t>1.11</t>
  </si>
  <si>
    <t>Nuomos</t>
  </si>
  <si>
    <t>FV1008409</t>
  </si>
  <si>
    <t>1.12</t>
  </si>
  <si>
    <t>Finansavimo</t>
  </si>
  <si>
    <t>FV10083</t>
  </si>
  <si>
    <t>1.13</t>
  </si>
  <si>
    <t>Kitų paslaugų</t>
  </si>
  <si>
    <t>FV1008410</t>
  </si>
  <si>
    <t>1.14</t>
  </si>
  <si>
    <t xml:space="preserve">Kitos </t>
  </si>
  <si>
    <t>FV1008411</t>
  </si>
  <si>
    <t>1.14.1</t>
  </si>
  <si>
    <t>Veiklos mokesčių sąnaudos</t>
  </si>
  <si>
    <t>FV10084111</t>
  </si>
  <si>
    <t>1.14.2</t>
  </si>
  <si>
    <t>Pagrindinės veiklos kitos sąnaudos</t>
  </si>
  <si>
    <t>FV100841121</t>
  </si>
  <si>
    <t>Apskaitos politikos keitimo ir esminių apskaitos klaidų taisymo įtaka</t>
  </si>
  <si>
    <t>FA128</t>
  </si>
  <si>
    <t>Pagrindinės veiklos pinigų srautai</t>
  </si>
  <si>
    <t>Išmokos:</t>
  </si>
  <si>
    <t>FP1023</t>
  </si>
  <si>
    <t>3.1.1</t>
  </si>
  <si>
    <t>Darbo užmokesčio ir socialinio draudimo</t>
  </si>
  <si>
    <t>FP1023401</t>
  </si>
  <si>
    <t>3.1.2</t>
  </si>
  <si>
    <t>FP1023402</t>
  </si>
  <si>
    <t>3.1.3</t>
  </si>
  <si>
    <t>Komandiruočių</t>
  </si>
  <si>
    <t>FP1023403</t>
  </si>
  <si>
    <t>3.1.4</t>
  </si>
  <si>
    <t>Transporto</t>
  </si>
  <si>
    <t>FP1023404</t>
  </si>
  <si>
    <t>3.1.5</t>
  </si>
  <si>
    <t>Kvalifikacijos kėlimo</t>
  </si>
  <si>
    <t>FP1023405</t>
  </si>
  <si>
    <t>3.1.6</t>
  </si>
  <si>
    <t>FP1023406</t>
  </si>
  <si>
    <t>3.1.7</t>
  </si>
  <si>
    <t>Atsargų įsigijimo</t>
  </si>
  <si>
    <t>FP1023407</t>
  </si>
  <si>
    <t>3.1.8</t>
  </si>
  <si>
    <t>FP10231</t>
  </si>
  <si>
    <t>3.1.9</t>
  </si>
  <si>
    <t>FP1023408</t>
  </si>
  <si>
    <t>3.1.10</t>
  </si>
  <si>
    <t>Kitų paslaugų įsigijimo</t>
  </si>
  <si>
    <t>FP10232</t>
  </si>
  <si>
    <t>3.1.11</t>
  </si>
  <si>
    <t>Sumokėtos palūkanos</t>
  </si>
  <si>
    <t>FP10233</t>
  </si>
  <si>
    <t>3.1.12</t>
  </si>
  <si>
    <t>Kitos išmokos</t>
  </si>
  <si>
    <t>FP1023409</t>
  </si>
  <si>
    <t>25-ojo VSAFAS „Segmentai“, 1 priedas</t>
  </si>
  <si>
    <t>Pagrindinės veiklos kitos pajamos</t>
  </si>
  <si>
    <t>Ataskaitinis laikotarpis</t>
  </si>
  <si>
    <t>Praėjęs ataskaitinis laikotarpis</t>
  </si>
  <si>
    <t>Apskaičiuotos pagrindinės veiklos kitos pajamos</t>
  </si>
  <si>
    <t>FV100761</t>
  </si>
  <si>
    <t>Pajamos iš rinkliavų</t>
  </si>
  <si>
    <t>FV1007611</t>
  </si>
  <si>
    <t>Pajamos iš pagal Lietuvos Respublikos indėlių ir įsipareigojimų investuotojams draudimo įstatymą mokamų įmokų fondus</t>
  </si>
  <si>
    <t>FV1007612</t>
  </si>
  <si>
    <t>Suteiktų paslaugų pajamos**</t>
  </si>
  <si>
    <t>FV1007616</t>
  </si>
  <si>
    <t>FV1007617</t>
  </si>
  <si>
    <t>Pervestinos į biudžetą pagrindinės veiklos kitos pajamos</t>
  </si>
  <si>
    <t>FV100762</t>
  </si>
  <si>
    <t>FV10076</t>
  </si>
  <si>
    <t>* Reikšmingos sumos turi būti detalizuojamos aiškinamojo rašto tekste.</t>
  </si>
  <si>
    <t>** Nurodoma, kokios tai paslaugos, ir, jei suma reikšminga, ji detalizuojama aiškinamojo rašto tekste.</t>
  </si>
  <si>
    <t>10-ojo VSAFAS „Kitos pajamos“, 2 priedas</t>
  </si>
  <si>
    <t>Veiklos sąnaudų grupės</t>
  </si>
  <si>
    <t>Praėjusio  ataskaitinio laikotarpio paslaugų sąnaudų perklasifikavimas</t>
  </si>
  <si>
    <t>D22</t>
  </si>
  <si>
    <t>Kitos veiklos pajamos</t>
  </si>
  <si>
    <t>FV10091</t>
  </si>
  <si>
    <t>Pajamos iš atsargų pardavimo</t>
  </si>
  <si>
    <t>FV100911</t>
  </si>
  <si>
    <t>Ilgalaikio materialiojo, nematerialiojo ir biologinio turto pardavimo pelnas</t>
  </si>
  <si>
    <t>FV100912</t>
  </si>
  <si>
    <t>Nuomos pajamos</t>
  </si>
  <si>
    <t>FV100913</t>
  </si>
  <si>
    <t>Suteiktų paslaugų, išskyrus nuomą, pajamos**</t>
  </si>
  <si>
    <t>FV100914</t>
  </si>
  <si>
    <t>FV100915</t>
  </si>
  <si>
    <t>Pervestinos į biudžetą kitos veiklos pajamos</t>
  </si>
  <si>
    <t>FV10092</t>
  </si>
  <si>
    <t>Kitos veiklos sąnaudos</t>
  </si>
  <si>
    <t>FV10093</t>
  </si>
  <si>
    <t>Sunaudotų ir parduotų atsargų savikaina (kita veikla)</t>
  </si>
  <si>
    <t>FV1009302</t>
  </si>
  <si>
    <t>Nuostoliai iš ilgalaikio turto perleidimo (kita veikla)</t>
  </si>
  <si>
    <t>FV1009301</t>
  </si>
  <si>
    <t>Ilgalaikio turto nusidėvėjimo ir amortizacijos sąnaudos (kita veikla)</t>
  </si>
  <si>
    <t>FV1009308</t>
  </si>
  <si>
    <t>Paslaugų sąnaudos (kita veikla)</t>
  </si>
  <si>
    <t>FV1009309</t>
  </si>
  <si>
    <t>Darbo užmokesčio ir socialinio draudimo sąnaudos (kita veikla)</t>
  </si>
  <si>
    <t>FV1009304</t>
  </si>
  <si>
    <t>Kitos veiklos mokesčių sąnaudos</t>
  </si>
  <si>
    <t>FV1009305</t>
  </si>
  <si>
    <t>FV1009307</t>
  </si>
  <si>
    <t>Kitos veiklos rezultatas</t>
  </si>
  <si>
    <t>FV1009</t>
  </si>
  <si>
    <t>10-ojo VSAFAS „Kitos pajamos“, 3 priedas</t>
  </si>
  <si>
    <t>Finansinės ir investicinės veiklos pajamos ir sąnaudos</t>
  </si>
  <si>
    <t>Finansinės ir investicinės veiklos pajamos</t>
  </si>
  <si>
    <t>Pelnas dėl valiutos kurso pasikeitimo</t>
  </si>
  <si>
    <t>Baudų ir delspinigių pajamos</t>
  </si>
  <si>
    <t>Palūkanų pajamos</t>
  </si>
  <si>
    <t>Dividendai</t>
  </si>
  <si>
    <t>Kitos finansinės ir investicinės veiklos pajamos*</t>
  </si>
  <si>
    <t>Pervestinos finansinės ir investicinės veiklos pajamos</t>
  </si>
  <si>
    <t>Finansinės ir investicinės veiklos sąnaudos</t>
  </si>
  <si>
    <t>Nuostolis dėl valiutos kurso pasikeitimo</t>
  </si>
  <si>
    <t>Baudų ir delspinigių sąnaudos</t>
  </si>
  <si>
    <t>Kitos finansinės ir investicinės veiklos sąnaudos*</t>
  </si>
  <si>
    <t>Kėdainių krašto muziejus</t>
  </si>
  <si>
    <t>(organizacijos pavadinimas)</t>
  </si>
  <si>
    <t>188204587, Didžioji g. 19, 57255 Kėdainiai</t>
  </si>
  <si>
    <t>(organizacijos kodas, adresas)</t>
  </si>
  <si>
    <t>INFORMACIJOS APIE DARBO UŽMOKESČIO IR SOCIALINIO DRAUDIMO SĄNAUDAS PATEIKIMAS AIŠKINAMAJAME RAŠTE</t>
  </si>
  <si>
    <t>PAGAL 2023 M. GRUODŽIO 31 d. DUOMENIS</t>
  </si>
  <si>
    <t/>
  </si>
  <si>
    <t>Eil.</t>
  </si>
  <si>
    <t>Grupė</t>
  </si>
  <si>
    <t xml:space="preserve">Vidutinis </t>
  </si>
  <si>
    <t>Darbo užmokesčio sąnaudos</t>
  </si>
  <si>
    <t>Vidutinis</t>
  </si>
  <si>
    <t>Nr.</t>
  </si>
  <si>
    <t>darbuotojų skaičius*</t>
  </si>
  <si>
    <t>Pareiginė alga</t>
  </si>
  <si>
    <t>Priedai, priemokos, premijos</t>
  </si>
  <si>
    <t>Darbuotojo išlaidų kompensavimas¹</t>
  </si>
  <si>
    <t>Išmokos diplomatams ir jų šeimų nariams²</t>
  </si>
  <si>
    <t>Kita</t>
  </si>
  <si>
    <t>darbuotojų skaičius</t>
  </si>
  <si>
    <t>Darbuotojo išlaidų kompensavimas³</t>
  </si>
  <si>
    <t>Išmokos diplomatams ir jų šeimų nariams⁴</t>
  </si>
  <si>
    <t xml:space="preserve">1. </t>
  </si>
  <si>
    <t>Valstybės politikai ir valstybės pareigūnai⁵</t>
  </si>
  <si>
    <t xml:space="preserve">2. </t>
  </si>
  <si>
    <t>Teisėjai</t>
  </si>
  <si>
    <t xml:space="preserve">3. </t>
  </si>
  <si>
    <t>Valstybės tarnautojai⁶</t>
  </si>
  <si>
    <t xml:space="preserve">3.1. </t>
  </si>
  <si>
    <t>einantys vadovaujamas pareigas</t>
  </si>
  <si>
    <t xml:space="preserve">3.2. </t>
  </si>
  <si>
    <t xml:space="preserve"> patarėjai</t>
  </si>
  <si>
    <t xml:space="preserve">3.3. </t>
  </si>
  <si>
    <t xml:space="preserve"> specialistai</t>
  </si>
  <si>
    <t xml:space="preserve">4. </t>
  </si>
  <si>
    <t>Kariai</t>
  </si>
  <si>
    <t xml:space="preserve">5. </t>
  </si>
  <si>
    <t>Darbuotojai, dirbantys pagal neterminuotas darbo sutartis</t>
  </si>
  <si>
    <t xml:space="preserve">5.1. </t>
  </si>
  <si>
    <t xml:space="preserve"> einantys vadovaujamas pareigas</t>
  </si>
  <si>
    <t xml:space="preserve">5.2. </t>
  </si>
  <si>
    <t xml:space="preserve"> kiti darbuotojai</t>
  </si>
  <si>
    <t xml:space="preserve">6. </t>
  </si>
  <si>
    <t>Kiti</t>
  </si>
  <si>
    <t xml:space="preserve">7. </t>
  </si>
  <si>
    <t>Iš viso:</t>
  </si>
  <si>
    <t xml:space="preserve">8. </t>
  </si>
  <si>
    <t>Iš jų socialinio draudimo sąnaudos:</t>
  </si>
  <si>
    <t>1 Priskiriamos 24-ojo viešojo sektoriaus apskaitos ir finansinės atskaitomybės standarto „Su darbo santykiais susijusios išmokos“ (toliau – standartas) 22.1.4 papunktyje nurodytos išmokos.</t>
  </si>
  <si>
    <t>2 Priskiriamos standarto 22.1.5 papunktyje nurodytos išmokos.</t>
  </si>
  <si>
    <t>3 Priskiriamos standarto Klaida! Nerastas nuorodos šaltinis. papunktyje nurodytos išmokos.</t>
  </si>
  <si>
    <t>4 Priskiriamos standarto 22.1.5 papunktyje nurodytos išmokos.</t>
  </si>
  <si>
    <t>5 Priskiriami asmenys, nurodyti Lietuvos Respublikos valstybės politikų ir valstybės pareigūnų darbo apmokėjimo įstatyme ir kituose valstybės pareigūnų ir valstybės politikų veiklą reglamentuojančiuose įstatymuose.</t>
  </si>
  <si>
    <t>6 Priskiriami asmenys, nurodyti Lietuvos Respublikos valstybės tarnybos įstatyme ir statutinių valstybės tarnautojų veiklą reglamentuojančiuose įstatymuose.</t>
  </si>
  <si>
    <t>*Apskaičiuojant vidutinį darbuotojų skaičių rekomenduojama taikyti Vidutinio metinio darbuotojų skaičiaus pagal sąrašą apskaičiavimo taisykles, patvirtintas Lietuvos Respublikos finansų ministro 2002 m. gegužės 15 d. įsakymu Nr. 134 „Dėl Vidutinio metinio darbuotojų skaičiaus pagal sąrašą apskaičiavimo taisyklių patvirtinimo“.</t>
  </si>
  <si>
    <t>Patvirtinta</t>
  </si>
  <si>
    <t>ID:</t>
  </si>
  <si>
    <t>-2147369106</t>
  </si>
  <si>
    <t>D/L:</t>
  </si>
  <si>
    <t>P15</t>
  </si>
  <si>
    <t>Atidėjiniai</t>
  </si>
  <si>
    <t>Eil.
Nr.</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</si>
  <si>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</si>
  <si>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</si>
  <si>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</si>
  <si>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</si>
  <si>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</si>
  <si>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</si>
  <si>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</si>
  <si>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</si>
  <si>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</si>
  <si>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</si>
  <si>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</si>
  <si>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</si>
  <si>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</si>
  <si>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</si>
  <si>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 turtą bei LR religinių bendrijų teisės į išlikusį nekilnojamą turtą atkūrimui</t>
  </si>
  <si>
    <t>Lengvatinių paskolų gyvenamiesiems namams, butams statyti arba pirkti teikimo iš bankų kredito išteklių piliečiams, turintiems teisę į valstybės paramą, rinkos palūkanoms arba jų daliai padengti</t>
  </si>
  <si>
    <t>Santaupoms atkurti</t>
  </si>
  <si>
    <t>Kita*</t>
  </si>
  <si>
    <t>Iš viso  atidėjinių</t>
  </si>
  <si>
    <t>Atidėjinių panaudojimo laikas</t>
  </si>
  <si>
    <t>Įsigijimo savikaina (nediskontuota)</t>
  </si>
  <si>
    <t>Diskontuota vertė</t>
  </si>
  <si>
    <t>Per vienus metus</t>
  </si>
  <si>
    <t>Trumpalaikiai atidėjiniai</t>
  </si>
  <si>
    <t>Ilgalaikių atidėjinių einamųjų metų dalis</t>
  </si>
  <si>
    <t>Nuo vienų iki penkerių metų</t>
  </si>
  <si>
    <t>Po penkerių metų</t>
  </si>
  <si>
    <t>Atidėjinių suma, iš viso</t>
  </si>
  <si>
    <t>P12</t>
  </si>
  <si>
    <t>Gauta parama</t>
  </si>
  <si>
    <t>Gautos paramos teikėjas</t>
  </si>
  <si>
    <t>Gautos paramos</t>
  </si>
  <si>
    <t>dalykas</t>
  </si>
  <si>
    <t>Eil.  Nr.*</t>
  </si>
  <si>
    <t>Paramos teikėjo, suteikusio paramą, pavadinimas</t>
  </si>
  <si>
    <t>Kodas</t>
  </si>
  <si>
    <t>Pinigais</t>
  </si>
  <si>
    <t>Turtu, išskyrus pinigus</t>
  </si>
  <si>
    <t>Paslaugomis</t>
  </si>
  <si>
    <t>Turto panauda**</t>
  </si>
  <si>
    <t>Iš viso gauta paramos per ataskaitinį laikotarpį ***</t>
  </si>
  <si>
    <t>Lietuvos Respublikos juridiniai asmenys</t>
  </si>
  <si>
    <t>Viešojo sektoriaus subjektai</t>
  </si>
  <si>
    <t>Kėdainių rajono savivaldybės administracija</t>
  </si>
  <si>
    <t>188768545</t>
  </si>
  <si>
    <t>Ne viešojo sektoriaus subjektai</t>
  </si>
  <si>
    <t>Užsienio valstybių juridiniai asmenys</t>
  </si>
  <si>
    <t>Fiziniai asmenys*</t>
  </si>
  <si>
    <t>Gyventojai, skyrę gyventojų pajamų mokesčio dalį</t>
  </si>
  <si>
    <t>Anonimiškai</t>
  </si>
  <si>
    <t>Gauta iš paramos lėšų įgyto turto</t>
  </si>
  <si>
    <t>* Fizinių asmenų duomenys neatskleidžiami.</t>
  </si>
  <si>
    <t>** Jei panauda gautas:</t>
  </si>
  <si>
    <t>-   nekilnojamasis turtas, nurodoma tokio ar panašaus nekilnojamojo turto nuomos rinkos kaina toje teritorijoje;</t>
  </si>
  <si>
    <t>-  kitas ilgalaikis materialusis turtas, nurodoma tokio ar panašaus turto nuomos rinkos kaina, o jei tokio arba panašaus turto nuomos rinkos kainos nėra, – panaudos davėjo nurodyta metinė to turto nusidėvėjimo suma;</t>
  </si>
  <si>
    <t>- ūkinis inventorius, nurodoma tokio ar panašaus turto nuomos rinkos kaina.</t>
  </si>
  <si>
    <t>*** Šio stulpelio skiltyse nurodytų lėšų suma turi sutapti su 6-ojo  viešojo sektoriaus apskaitos ir finansinės atskaitomybės standarto „Finansinių ataskaitų aiškinamasis raštas“ 8 priedo lentelės 4 stulpelio skiltyse nurodytų lėšų suma.</t>
  </si>
  <si>
    <t>Paramos panaudojimas</t>
  </si>
  <si>
    <t>Per ataskaitinį</t>
  </si>
  <si>
    <t>laikotarpį</t>
  </si>
  <si>
    <t>Paramos rūšis</t>
  </si>
  <si>
    <t>Gautos paramos likutis ataskaitinio laikotarpio pradžioje</t>
  </si>
  <si>
    <t>Gauta*</t>
  </si>
  <si>
    <t>Pergrupuota į kitą paramos rūšį</t>
  </si>
  <si>
    <t>Sunaudota subjekto veikloje</t>
  </si>
  <si>
    <t>Perduota ne viešojo sektoriaus subjektams</t>
  </si>
  <si>
    <t>Paramos likutis ataskaitinio laikotarpio pabaigoje</t>
  </si>
  <si>
    <t>Turto panauda</t>
  </si>
  <si>
    <t>* Šio stulpelio skiltyse nurodytų lėšų suma turi sutapti su 6-ojo viešojo sektoriaus apskaitos ir finansinės atskaitomybės standarto „Finansinių ataskaitų aiškinamasis raštas“ 7 priedo lentelės 8 stulpelio skiltyse nurodytų lėšų suma.</t>
  </si>
  <si>
    <t>INFORMACIJA APIE  NEMATERIALIOJO TURTO
 BALANSINĖS VERTĖS PASIKEITIMĄ</t>
  </si>
  <si>
    <t>P3 Nematerialus turtas</t>
  </si>
  <si>
    <t xml:space="preserve">Patvirtinta  </t>
  </si>
  <si>
    <t>Patvirtinta  
   ID: -2147369106
D/L: 2024-02-28 11:05:10</t>
  </si>
  <si>
    <t>P4-1 Ilgalaikis materialus turtas įsigijimo savikaina</t>
  </si>
  <si>
    <t>P4-2 Ilgalaikis materialus turtas tikrąja verte</t>
  </si>
  <si>
    <t xml:space="preserve">   ID: -2147369106</t>
  </si>
  <si>
    <t>D/L: 2024-02-28 11:05:10</t>
  </si>
  <si>
    <t>P8 Atsargos</t>
  </si>
  <si>
    <t>P9 Išankstiniai mokėjimai</t>
  </si>
  <si>
    <t>P10  Gautinos sumos</t>
  </si>
  <si>
    <t>P11  Pinigai ir pinigų ekvivalentai</t>
  </si>
  <si>
    <t>P12   Finansavimo sumos</t>
  </si>
  <si>
    <t>INFORMACIJA APIE PER ATASKAITINĮ LAIKOTARPĮ GAUTĄ FINANSINĘ IR NEFINANSINĘ PARAMĄ</t>
  </si>
  <si>
    <t>INFORMACIJA APIE PARAMOS PANAUDOJIMĄ PER ATASKAITINĮ LAIKOTARPĮ</t>
  </si>
  <si>
    <t>ATIDĖJINIAI PAGAL JŲ PASKIRTĮ</t>
  </si>
  <si>
    <t>ATIDĖJINIAI PAGAL JŲ PANAUDOJIMO LAIKĄ</t>
  </si>
  <si>
    <t>P17 Trumpalaikės mokėtinos sumos</t>
  </si>
  <si>
    <t>P2  Informacija  segmentus</t>
  </si>
  <si>
    <t>ATASKAITINIO LAIKOTARPIO INFORMACIJA PAGAL VEIKLOS SEGMENTUS</t>
  </si>
  <si>
    <t>P21  Kitos pagrindinės veiklos pajamos ir kitos pajamos</t>
  </si>
  <si>
    <t>PAGRINDINĖS VEIKLOS KITŲ PAJAMŲ PATEIKIMAS ŽEMESNIOJO IR AUKŠTESNIOJO LYGIŲ VIEŠOJO SEKTORIAUS SUBJEKTO FINANSINIŲ ATAIKAITŲ AIŠKINAMAJAME RAŠTE*</t>
  </si>
  <si>
    <t>PAGRINDINĖS VEIKLOS  PAJAMŲ IR SĄNAUDŲ PATEIKIMAS ŽEMESNIOJO IR AUKŠTESNIOJO LYGIŲ VIEŠOJO SEKTORIAUS SUBJEKTO FINANSINIŲ ATAIKAITŲ AIŠKINAMAJAME RAŠTE*</t>
  </si>
  <si>
    <t>P23</t>
  </si>
  <si>
    <t>Palūkanų sąnaudos</t>
  </si>
  <si>
    <t>Finansinės ir investicinės veiklos rezultatas (1-2)</t>
  </si>
  <si>
    <t>P22 Darbo užmokesčio sąnaudos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</si>
</sst>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10427]#,##0.00;\(#,##0.00\);&quot;&quot;"/>
    <numFmt numFmtId="165" formatCode="[$-10427]#,##0.0;\-#,##0.0"/>
    <numFmt numFmtId="166" formatCode="[$-10427]#,##0.00;\-#,##0.00"/>
    <numFmt numFmtId="167" formatCode="#,##0.00_ ;\-#,##0.00\ "/>
    <numFmt numFmtId="168" formatCode="###,###,##0"/>
    <numFmt numFmtId="169" formatCode="###,###,##0.00"/>
  </numFmts>
  <fonts count="62">
    <font>
      <sz val="11"/>
      <color theme="1"/>
      <name val="Calibri"/>
      <family val="2"/>
      <charset val="186"/>
      <scheme val="minor"/>
    </font>
    <font>
      <sz val="11"/>
      <color theme="1"/>
      <name val="Calibri"/>
      <family val="2"/>
      <scheme val="minor"/>
    </font>
    <font>
      <b/>
      <sz val="12"/>
      <color indexed="8"/>
      <name val="Times New Roman"/>
      <family val="1"/>
    </font>
    <font>
      <b/>
      <sz val="10"/>
      <name val="Times New Roman"/>
      <family val="1"/>
    </font>
    <font>
      <sz val="10"/>
      <color indexed="8"/>
      <name val="Times New Roman"/>
      <family val="1"/>
    </font>
    <font>
      <b/>
      <sz val="10"/>
      <color indexed="8"/>
      <name val="Times New Roman"/>
      <family val="1"/>
    </font>
    <font>
      <sz val="10"/>
      <name val="Times New Roman"/>
      <family val="1"/>
    </font>
    <font>
      <sz val="9"/>
      <name val="Times New Roman"/>
      <family val="1"/>
    </font>
    <font>
      <sz val="9"/>
      <color indexed="8"/>
      <name val="Calibri"/>
      <family val="2"/>
    </font>
    <font>
      <b/>
      <sz val="9"/>
      <name val="Times New Roman"/>
      <family val="1"/>
    </font>
    <font>
      <sz val="10"/>
      <name val="Times New Roman"/>
      <family val="1"/>
      <charset val="186"/>
    </font>
    <font>
      <sz val="10"/>
      <color indexed="10"/>
      <name val="Times New Roman"/>
      <family val="1"/>
    </font>
    <font>
      <sz val="10"/>
      <color theme="1"/>
      <name val="Times New Roman"/>
      <family val="1"/>
      <charset val="186"/>
    </font>
    <font>
      <b/>
      <sz val="10"/>
      <color theme="1"/>
      <name val="Times New Roman"/>
      <family val="1"/>
      <charset val="186"/>
    </font>
    <font>
      <b/>
      <sz val="12"/>
      <color theme="1"/>
      <name val="Times New Roman"/>
      <family val="1"/>
      <charset val="186"/>
    </font>
    <font>
      <sz val="10"/>
      <name val="Arial"/>
      <family val="2"/>
      <charset val="186"/>
    </font>
    <font>
      <b/>
      <sz val="11"/>
      <color theme="1"/>
      <name val="Times New Roman"/>
      <family val="1"/>
      <charset val="186"/>
    </font>
    <font>
      <b/>
      <sz val="10"/>
      <color rgb="FF000000"/>
      <name val="Times New Roman"/>
      <family val="1"/>
      <charset val="186"/>
    </font>
    <font>
      <sz val="10"/>
      <color rgb="FF000000"/>
      <name val="Times New Roman"/>
      <family val="1"/>
      <charset val="186"/>
    </font>
    <font>
      <sz val="10"/>
      <color indexed="8"/>
      <name val="Times New Roman"/>
      <family val="1"/>
      <charset val="186"/>
    </font>
    <font>
      <b/>
      <sz val="10"/>
      <color indexed="8"/>
      <name val="Times New Roman"/>
      <family val="1"/>
      <charset val="186"/>
    </font>
    <font>
      <b/>
      <sz val="11"/>
      <color rgb="FF000000"/>
      <name val="Times New Roman"/>
      <family val="1"/>
      <charset val="186"/>
    </font>
    <font>
      <sz val="11"/>
      <color rgb="FF000000"/>
      <name val="Times New Roman"/>
      <family val="1"/>
      <charset val="186"/>
    </font>
    <font>
      <sz val="10"/>
      <color theme="1"/>
      <name val="Arial"/>
      <family val="2"/>
      <charset val="186"/>
    </font>
    <font>
      <b/>
      <sz val="14"/>
      <name val="Times New Roman"/>
      <family val="1"/>
      <charset val="186"/>
    </font>
    <font>
      <b/>
      <sz val="8"/>
      <color rgb="FF000000"/>
      <name val="Times New Roman"/>
      <family val="1"/>
      <charset val="186"/>
    </font>
    <font>
      <sz val="8"/>
      <color indexed="8"/>
      <name val="Times New Roman"/>
      <family val="1"/>
      <charset val="186"/>
    </font>
    <font>
      <sz val="8"/>
      <color rgb="FF000000"/>
      <name val="Times New Roman"/>
      <family val="1"/>
      <charset val="186"/>
    </font>
    <font>
      <b/>
      <sz val="7"/>
      <color rgb="FF000000"/>
      <name val="Times New Roman"/>
      <family val="1"/>
      <charset val="186"/>
    </font>
    <font>
      <sz val="7"/>
      <color rgb="FF000000"/>
      <name val="Times New Roman"/>
      <family val="1"/>
      <charset val="186"/>
    </font>
    <font>
      <b/>
      <sz val="7"/>
      <color indexed="8"/>
      <name val="Times New Roman"/>
      <family val="1"/>
      <charset val="186"/>
    </font>
    <font>
      <sz val="7"/>
      <color indexed="8"/>
      <name val="Times New Roman"/>
      <family val="1"/>
      <charset val="186"/>
    </font>
    <font>
      <b/>
      <sz val="10"/>
      <name val="Times New Roman"/>
      <family val="1"/>
      <charset val="186"/>
    </font>
    <font>
      <b/>
      <sz val="12"/>
      <name val="Times New Roman"/>
      <family val="1"/>
    </font>
    <font>
      <b/>
      <sz val="10"/>
      <color indexed="17"/>
      <name val="Times New Roman"/>
      <family val="1"/>
    </font>
    <font>
      <sz val="10"/>
      <color indexed="17"/>
      <name val="Times New Roman"/>
      <family val="1"/>
    </font>
    <font>
      <b/>
      <sz val="10"/>
      <color indexed="9"/>
      <name val="Times New Roman"/>
      <family val="1"/>
    </font>
    <font>
      <sz val="10"/>
      <color indexed="9"/>
      <name val="Times New Roman"/>
      <family val="1"/>
    </font>
    <font>
      <sz val="10"/>
      <color indexed="17"/>
      <name val="Times New Roman"/>
      <family val="1"/>
      <charset val="186"/>
    </font>
    <font>
      <sz val="10"/>
      <color indexed="39"/>
      <name val="Times New Roman"/>
      <family val="1"/>
    </font>
    <font>
      <sz val="10"/>
      <color indexed="8"/>
      <name val="Calibri"/>
      <family val="2"/>
    </font>
    <font>
      <sz val="10"/>
      <name val="Calibri"/>
      <family val="2"/>
    </font>
    <font>
      <b/>
      <sz val="10"/>
      <color indexed="10"/>
      <name val="Times New Roman"/>
      <family val="1"/>
    </font>
    <font>
      <sz val="11"/>
      <color rgb="FF000000"/>
      <name val="Calibri"/>
      <family val="2"/>
      <scheme val="minor"/>
    </font>
    <font>
      <sz val="9"/>
      <color rgb="FF000000"/>
      <name val="Times New Roman"/>
    </font>
    <font>
      <sz val="9"/>
      <color indexed="8"/>
      <name val="Times New Roman"/>
      <family val="1"/>
    </font>
    <font>
      <b/>
      <sz val="9"/>
      <color indexed="8"/>
      <name val="Times New Roman"/>
      <family val="1"/>
    </font>
    <font>
      <sz val="11"/>
      <name val="Calibri"/>
      <family val="2"/>
      <charset val="186"/>
    </font>
    <font>
      <b/>
      <sz val="11"/>
      <name val="Calibri"/>
      <family val="2"/>
      <charset val="186"/>
    </font>
    <font>
      <b/>
      <sz val="9"/>
      <color rgb="FF000000"/>
      <name val="Times New Roman"/>
      <family val="1"/>
      <charset val="186"/>
    </font>
    <font>
      <sz val="9"/>
      <color rgb="FF000000"/>
      <name val="Times New Roman"/>
      <family val="1"/>
      <charset val="186"/>
    </font>
    <font>
      <b/>
      <sz val="9"/>
      <color rgb="FF000000"/>
      <name val="Times New Roman"/>
      <family val="1"/>
    </font>
    <font>
      <b/>
      <sz val="11"/>
      <name val="Calibri"/>
      <family val="2"/>
    </font>
    <font>
      <sz val="9"/>
      <color rgb="FF000000"/>
      <name val="Arial"/>
    </font>
    <font>
      <sz val="10"/>
      <color rgb="FF000000"/>
      <name val="Times New Roman"/>
    </font>
    <font>
      <b/>
      <sz val="10"/>
      <color rgb="FF000000"/>
      <name val="Times New Roman"/>
    </font>
    <font>
      <sz val="9"/>
      <color rgb="FF000000"/>
      <name val="Ct Font Dlg"/>
    </font>
    <font>
      <sz val="10"/>
      <color rgb="FF000000"/>
      <name val="Calibri"/>
    </font>
    <font>
      <b/>
      <sz val="12"/>
      <name val="Times New Roman"/>
      <family val="1"/>
      <charset val="186"/>
    </font>
    <font>
      <sz val="9"/>
      <color rgb="FF000000"/>
      <name val="Arial"/>
      <family val="2"/>
      <charset val="186"/>
    </font>
    <font>
      <b/>
      <sz val="11"/>
      <name val="Times New Roman"/>
      <family val="1"/>
      <charset val="186"/>
    </font>
    <font>
      <b/>
      <sz val="9"/>
      <name val="Times New Roman"/>
      <family val="1"/>
      <charset val="186"/>
    </font>
  </fonts>
  <fills count="2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rgb="FFFFFFFF"/>
        <bgColor rgb="FFFFFFFF"/>
      </patternFill>
    </fill>
    <fill>
      <patternFill patternType="solid">
        <fgColor rgb="FFFFFFFF"/>
        <bgColor indexed="64"/>
      </patternFill>
    </fill>
    <fill>
      <patternFill patternType="solid">
        <fgColor indexed="23"/>
        <bgColor indexed="64"/>
      </patternFill>
    </fill>
    <fill>
      <patternFill patternType="solid">
        <fgColor theme="0"/>
        <bgColor indexed="64"/>
      </patternFill>
    </fill>
    <fill>
      <patternFill patternType="solid">
        <fgColor indexed="9"/>
        <bgColor indexed="8"/>
      </patternFill>
    </fill>
    <fill>
      <patternFill patternType="solid">
        <fgColor indexed="47"/>
        <bgColor indexed="64"/>
      </patternFill>
    </fill>
    <fill>
      <patternFill patternType="solid">
        <fgColor indexed="9"/>
        <bgColor indexed="29"/>
      </patternFill>
    </fill>
    <fill>
      <patternFill patternType="solid">
        <fgColor indexed="9"/>
        <bgColor indexed="9"/>
      </patternFill>
    </fill>
    <fill>
      <patternFill patternType="solid">
        <fgColor indexed="22"/>
        <bgColor indexed="22"/>
      </patternFill>
    </fill>
    <fill>
      <patternFill patternType="solid">
        <fgColor indexed="23"/>
        <bgColor indexed="23"/>
      </patternFill>
    </fill>
    <fill>
      <patternFill patternType="solid">
        <fgColor theme="0"/>
        <bgColor indexed="29"/>
      </patternFill>
    </fill>
    <fill>
      <patternFill patternType="solid">
        <fgColor theme="0"/>
        <bgColor indexed="55"/>
      </patternFill>
    </fill>
    <fill>
      <patternFill patternType="solid">
        <fgColor theme="0"/>
        <bgColor indexed="23"/>
      </patternFill>
    </fill>
    <fill>
      <patternFill patternType="solid">
        <fgColor theme="0"/>
        <bgColor indexed="8"/>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right/>
      <top/>
      <bottom style="thin">
        <color indexed="8"/>
      </bottom>
      <diagonal/>
    </border>
    <border>
      <left/>
      <right/>
      <top/>
      <bottom style="thin">
        <color rgb="FF000000"/>
      </bottom>
      <diagonal/>
    </border>
    <border>
      <left/>
      <right/>
      <top style="thin">
        <color rgb="FF000000"/>
      </top>
      <bottom/>
      <diagonal/>
    </border>
    <border>
      <left/>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s>
  <cellStyleXfs count="4">
    <xf numFmtId="0" fontId="0" fillId="0" borderId="0"/>
    <xf numFmtId="0" fontId="1" fillId="0" borderId="0"/>
    <xf numFmtId="0" fontId="43" fillId="0" borderId="0"/>
    <xf numFmtId="0" fontId="43" fillId="0" borderId="0"/>
  </cellStyleXfs>
  <cellXfs count="478">
    <xf numFmtId="0" fontId="0" fillId="0" borderId="0" xfId="0"/>
    <xf numFmtId="0" fontId="3" fillId="0" borderId="0" xfId="1" applyFont="1" applyAlignment="1">
      <alignment vertical="center"/>
    </xf>
    <xf numFmtId="0" fontId="3" fillId="0" borderId="0" xfId="1" applyFont="1" applyAlignment="1">
      <alignment horizontal="center"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wrapText="1"/>
    </xf>
    <xf numFmtId="0" fontId="6" fillId="0" borderId="0" xfId="1" applyFont="1" applyAlignment="1">
      <alignment horizontal="center" vertical="center" wrapText="1"/>
    </xf>
    <xf numFmtId="0" fontId="7" fillId="2" borderId="0" xfId="1" applyFont="1" applyFill="1" applyAlignment="1">
      <alignment vertical="center" wrapText="1"/>
    </xf>
    <xf numFmtId="0" fontId="7" fillId="2" borderId="0" xfId="1" applyFont="1" applyFill="1" applyAlignment="1">
      <alignment horizontal="center" vertical="center" wrapText="1"/>
    </xf>
    <xf numFmtId="0" fontId="8" fillId="0" borderId="0" xfId="1" applyFont="1" applyAlignment="1">
      <alignment horizontal="center" vertical="center"/>
    </xf>
    <xf numFmtId="0" fontId="8" fillId="0" borderId="0" xfId="1" applyFont="1" applyAlignment="1">
      <alignment vertical="center"/>
    </xf>
    <xf numFmtId="0" fontId="5" fillId="0" borderId="0" xfId="1" applyFont="1" applyAlignment="1">
      <alignment horizontal="left"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4" fillId="0" borderId="6" xfId="1" applyFont="1" applyBorder="1" applyAlignment="1">
      <alignment vertical="center"/>
    </xf>
    <xf numFmtId="0" fontId="3" fillId="0" borderId="8" xfId="1" applyFont="1" applyBorder="1" applyAlignment="1">
      <alignment horizontal="center" vertical="center"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6" fillId="0" borderId="1" xfId="1" applyFont="1" applyBorder="1" applyAlignment="1">
      <alignment vertical="center" wrapText="1"/>
    </xf>
    <xf numFmtId="0" fontId="11" fillId="0" borderId="0" xfId="1" applyFont="1" applyAlignment="1">
      <alignment vertical="center"/>
    </xf>
    <xf numFmtId="0" fontId="3" fillId="0" borderId="0" xfId="1" applyFont="1" applyAlignment="1">
      <alignment horizontal="center" vertical="center" wrapText="1"/>
    </xf>
    <xf numFmtId="0" fontId="4" fillId="0" borderId="0" xfId="1" applyFont="1" applyAlignment="1">
      <alignment horizontal="center" vertical="center"/>
    </xf>
    <xf numFmtId="0" fontId="4" fillId="2" borderId="0" xfId="1" applyFont="1" applyFill="1" applyAlignment="1">
      <alignment horizontal="center" vertical="center"/>
    </xf>
    <xf numFmtId="0" fontId="3" fillId="0" borderId="0" xfId="1" applyFont="1" applyAlignment="1">
      <alignment vertical="center" wrapText="1"/>
    </xf>
    <xf numFmtId="0" fontId="12" fillId="6" borderId="0" xfId="1" applyFont="1" applyFill="1"/>
    <xf numFmtId="0" fontId="13" fillId="6" borderId="0" xfId="1" applyFont="1" applyFill="1"/>
    <xf numFmtId="0" fontId="1" fillId="0" borderId="0" xfId="1"/>
    <xf numFmtId="0" fontId="12" fillId="6" borderId="0" xfId="1" applyFont="1" applyFill="1" applyAlignment="1">
      <alignment horizontal="left" vertical="center"/>
    </xf>
    <xf numFmtId="0" fontId="12" fillId="6" borderId="0" xfId="1" applyFont="1" applyFill="1" applyAlignment="1">
      <alignment vertical="center"/>
    </xf>
    <xf numFmtId="0" fontId="15" fillId="0" borderId="0" xfId="1" applyFont="1"/>
    <xf numFmtId="0" fontId="17" fillId="7" borderId="1" xfId="1" applyFont="1" applyFill="1" applyBorder="1" applyAlignment="1">
      <alignment horizontal="center" vertical="center" wrapText="1"/>
    </xf>
    <xf numFmtId="0" fontId="17" fillId="7" borderId="1" xfId="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center" vertical="center" wrapText="1"/>
    </xf>
    <xf numFmtId="0" fontId="17" fillId="7" borderId="1" xfId="1" applyFont="1" applyFill="1" applyBorder="1" applyAlignment="1">
      <alignment vertical="center" wrapText="1"/>
    </xf>
    <xf numFmtId="0" fontId="18" fillId="7" borderId="1" xfId="1" applyFont="1" applyFill="1" applyBorder="1" applyAlignment="1">
      <alignment vertical="center" wrapText="1"/>
    </xf>
    <xf numFmtId="4" fontId="17" fillId="7" borderId="1" xfId="1" applyNumberFormat="1" applyFont="1" applyFill="1" applyBorder="1" applyAlignment="1">
      <alignment vertical="center" wrapText="1"/>
    </xf>
    <xf numFmtId="0" fontId="18" fillId="7" borderId="3" xfId="1" applyFont="1" applyFill="1" applyBorder="1" applyAlignment="1">
      <alignment horizontal="center" vertical="center"/>
    </xf>
    <xf numFmtId="0" fontId="18" fillId="7" borderId="3" xfId="1" applyFont="1" applyFill="1" applyBorder="1" applyAlignment="1">
      <alignment vertical="center"/>
    </xf>
    <xf numFmtId="0" fontId="18" fillId="7" borderId="10" xfId="1" applyFont="1" applyFill="1" applyBorder="1" applyAlignment="1">
      <alignment vertical="center"/>
    </xf>
    <xf numFmtId="4" fontId="18" fillId="7" borderId="1" xfId="1" applyNumberFormat="1" applyFont="1" applyFill="1" applyBorder="1" applyAlignment="1">
      <alignment vertical="center" wrapText="1"/>
    </xf>
    <xf numFmtId="4" fontId="18" fillId="0" borderId="1" xfId="1" applyNumberFormat="1" applyFont="1" applyBorder="1" applyAlignment="1">
      <alignment horizontal="center" vertical="center" wrapText="1"/>
    </xf>
    <xf numFmtId="0" fontId="18" fillId="7" borderId="14" xfId="1" applyFont="1" applyFill="1" applyBorder="1" applyAlignment="1">
      <alignment vertical="center"/>
    </xf>
    <xf numFmtId="0" fontId="18" fillId="7" borderId="10" xfId="1" applyFont="1" applyFill="1" applyBorder="1" applyAlignment="1">
      <alignment vertical="center" wrapText="1"/>
    </xf>
    <xf numFmtId="0" fontId="18" fillId="7" borderId="5" xfId="1" applyFont="1" applyFill="1" applyBorder="1" applyAlignment="1">
      <alignment vertical="center" wrapText="1"/>
    </xf>
    <xf numFmtId="0" fontId="18" fillId="7" borderId="5" xfId="1" applyFont="1" applyFill="1" applyBorder="1" applyAlignment="1">
      <alignment vertical="center"/>
    </xf>
    <xf numFmtId="0" fontId="17" fillId="7" borderId="3" xfId="1" applyFont="1" applyFill="1" applyBorder="1" applyAlignment="1">
      <alignment horizontal="center" vertical="center"/>
    </xf>
    <xf numFmtId="0" fontId="18" fillId="7" borderId="2" xfId="1" applyFont="1" applyFill="1" applyBorder="1" applyAlignment="1">
      <alignment horizontal="center" vertical="center"/>
    </xf>
    <xf numFmtId="0" fontId="18" fillId="7" borderId="2" xfId="1" applyFont="1" applyFill="1" applyBorder="1" applyAlignment="1">
      <alignment vertical="center" wrapText="1"/>
    </xf>
    <xf numFmtId="4" fontId="18" fillId="7" borderId="2" xfId="1" applyNumberFormat="1" applyFont="1" applyFill="1" applyBorder="1" applyAlignment="1">
      <alignment vertical="center" wrapText="1"/>
    </xf>
    <xf numFmtId="4" fontId="18" fillId="7" borderId="2" xfId="1" applyNumberFormat="1" applyFont="1" applyFill="1" applyBorder="1" applyAlignment="1">
      <alignment horizontal="center" vertical="center" wrapText="1"/>
    </xf>
    <xf numFmtId="4" fontId="17" fillId="7" borderId="1" xfId="1" applyNumberFormat="1" applyFont="1" applyFill="1" applyBorder="1" applyAlignment="1">
      <alignment horizontal="center" vertical="center" wrapText="1"/>
    </xf>
    <xf numFmtId="4" fontId="18" fillId="7" borderId="1" xfId="1" applyNumberFormat="1" applyFont="1" applyFill="1" applyBorder="1" applyAlignment="1">
      <alignment horizontal="center" vertical="center" wrapText="1"/>
    </xf>
    <xf numFmtId="0" fontId="18" fillId="0" borderId="5" xfId="1" applyFont="1" applyBorder="1" applyAlignment="1">
      <alignment horizontal="center" vertical="center" wrapText="1"/>
    </xf>
    <xf numFmtId="4" fontId="18" fillId="0" borderId="1" xfId="1" applyNumberFormat="1" applyFont="1" applyBorder="1" applyAlignment="1">
      <alignment vertical="center" wrapText="1"/>
    </xf>
    <xf numFmtId="0" fontId="18" fillId="7" borderId="5" xfId="1" applyFont="1" applyFill="1" applyBorder="1" applyAlignment="1">
      <alignment horizontal="center" vertical="center" wrapText="1"/>
    </xf>
    <xf numFmtId="0" fontId="23" fillId="0" borderId="0" xfId="1" applyFont="1" applyAlignment="1">
      <alignment vertical="center"/>
    </xf>
    <xf numFmtId="0" fontId="12" fillId="6" borderId="0" xfId="1" applyFont="1" applyFill="1" applyAlignment="1">
      <alignment horizontal="center" vertical="center"/>
    </xf>
    <xf numFmtId="0" fontId="23" fillId="6" borderId="0" xfId="1" applyFont="1" applyFill="1" applyAlignment="1">
      <alignment vertical="center"/>
    </xf>
    <xf numFmtId="0" fontId="14" fillId="6" borderId="0" xfId="1" applyFont="1" applyFill="1" applyAlignment="1">
      <alignment horizontal="center" vertical="center" wrapText="1"/>
    </xf>
    <xf numFmtId="0" fontId="17"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17" fillId="0" borderId="1" xfId="1" applyFont="1" applyBorder="1" applyAlignment="1">
      <alignment vertical="center" wrapText="1"/>
    </xf>
    <xf numFmtId="4" fontId="17" fillId="0" borderId="1" xfId="1" applyNumberFormat="1" applyFont="1" applyBorder="1" applyAlignment="1">
      <alignment horizontal="center" vertical="center" wrapText="1"/>
    </xf>
    <xf numFmtId="4" fontId="17" fillId="0" borderId="1" xfId="1" applyNumberFormat="1" applyFont="1" applyBorder="1" applyAlignment="1">
      <alignment vertical="center" wrapText="1"/>
    </xf>
    <xf numFmtId="0" fontId="18" fillId="0" borderId="1" xfId="1" applyFont="1" applyBorder="1" applyAlignment="1">
      <alignment vertical="center" wrapText="1"/>
    </xf>
    <xf numFmtId="0" fontId="17" fillId="0" borderId="2" xfId="1" applyFont="1" applyBorder="1" applyAlignment="1">
      <alignment vertical="center" wrapText="1"/>
    </xf>
    <xf numFmtId="4" fontId="17" fillId="0" borderId="2" xfId="1" applyNumberFormat="1" applyFont="1" applyBorder="1" applyAlignment="1">
      <alignment vertical="center" wrapText="1"/>
    </xf>
    <xf numFmtId="0" fontId="18" fillId="0" borderId="2" xfId="1" applyFont="1" applyBorder="1" applyAlignment="1">
      <alignment vertical="center" wrapText="1"/>
    </xf>
    <xf numFmtId="4" fontId="18" fillId="0" borderId="2" xfId="1" applyNumberFormat="1" applyFont="1" applyBorder="1" applyAlignment="1">
      <alignment vertical="center" wrapText="1"/>
    </xf>
    <xf numFmtId="4" fontId="17" fillId="0" borderId="2" xfId="1" applyNumberFormat="1" applyFont="1" applyBorder="1" applyAlignment="1">
      <alignment horizontal="center" vertical="center" wrapText="1"/>
    </xf>
    <xf numFmtId="4" fontId="18" fillId="0" borderId="2" xfId="1" applyNumberFormat="1" applyFont="1" applyBorder="1" applyAlignment="1">
      <alignment horizontal="center" vertical="center" wrapText="1"/>
    </xf>
    <xf numFmtId="0" fontId="18" fillId="0" borderId="2" xfId="1" applyFont="1" applyBorder="1" applyAlignment="1">
      <alignment horizontal="center" vertical="center" wrapText="1"/>
    </xf>
    <xf numFmtId="0" fontId="1" fillId="0" borderId="0" xfId="1" applyAlignment="1">
      <alignment horizontal="center"/>
    </xf>
    <xf numFmtId="0" fontId="25" fillId="0" borderId="0" xfId="1" applyFont="1" applyAlignment="1">
      <alignment vertical="center"/>
    </xf>
    <xf numFmtId="0" fontId="27" fillId="0" borderId="0" xfId="1" applyFont="1" applyAlignment="1">
      <alignment vertical="center"/>
    </xf>
    <xf numFmtId="0" fontId="14" fillId="6" borderId="0" xfId="1" applyFont="1" applyFill="1" applyAlignment="1">
      <alignment vertical="center" wrapText="1"/>
    </xf>
    <xf numFmtId="0" fontId="28" fillId="0" borderId="1" xfId="1" applyFont="1" applyBorder="1" applyAlignment="1">
      <alignment horizontal="center" vertical="center" wrapText="1"/>
    </xf>
    <xf numFmtId="0" fontId="29" fillId="0" borderId="1" xfId="1" applyFont="1" applyBorder="1" applyAlignment="1">
      <alignment horizontal="center" vertical="center" wrapText="1"/>
    </xf>
    <xf numFmtId="0" fontId="28" fillId="0" borderId="1" xfId="1" applyFont="1" applyBorder="1" applyAlignment="1">
      <alignment vertical="center" wrapText="1"/>
    </xf>
    <xf numFmtId="4" fontId="28" fillId="0" borderId="1" xfId="1" applyNumberFormat="1" applyFont="1" applyBorder="1" applyAlignment="1">
      <alignment horizontal="center" vertical="center" wrapText="1"/>
    </xf>
    <xf numFmtId="0" fontId="29" fillId="0" borderId="1" xfId="1" applyFont="1" applyBorder="1" applyAlignment="1">
      <alignment vertical="center" wrapText="1"/>
    </xf>
    <xf numFmtId="4" fontId="29" fillId="0" borderId="1" xfId="1" applyNumberFormat="1" applyFont="1" applyBorder="1" applyAlignment="1">
      <alignment horizontal="center" vertical="center" wrapText="1"/>
    </xf>
    <xf numFmtId="4" fontId="29" fillId="0" borderId="1" xfId="1" applyNumberFormat="1" applyFont="1" applyBorder="1" applyAlignment="1">
      <alignment vertical="center" wrapText="1"/>
    </xf>
    <xf numFmtId="0" fontId="25" fillId="0" borderId="0" xfId="1" applyFont="1" applyAlignment="1">
      <alignment horizontal="left" vertical="center" indent="2"/>
    </xf>
    <xf numFmtId="0" fontId="27" fillId="0" borderId="0" xfId="1" applyFont="1" applyAlignment="1">
      <alignment horizontal="left" vertical="center" indent="2"/>
    </xf>
    <xf numFmtId="0" fontId="2" fillId="0" borderId="0" xfId="1" applyFont="1" applyAlignment="1">
      <alignment horizontal="left" vertical="center"/>
    </xf>
    <xf numFmtId="0" fontId="8" fillId="0" borderId="0" xfId="1" applyFont="1" applyAlignment="1">
      <alignment horizontal="center"/>
    </xf>
    <xf numFmtId="0" fontId="8" fillId="0" borderId="0" xfId="1" applyFont="1"/>
    <xf numFmtId="0" fontId="3" fillId="0" borderId="1" xfId="1" applyFont="1" applyBorder="1" applyAlignment="1">
      <alignment horizontal="center" vertical="center"/>
    </xf>
    <xf numFmtId="0" fontId="3" fillId="3" borderId="1" xfId="1" applyFont="1" applyFill="1" applyBorder="1" applyAlignment="1">
      <alignment horizontal="center" vertical="center" wrapText="1"/>
    </xf>
    <xf numFmtId="49" fontId="6" fillId="0" borderId="1" xfId="1" applyNumberFormat="1" applyFont="1" applyBorder="1" applyAlignment="1">
      <alignment horizontal="left" vertical="center" wrapText="1"/>
    </xf>
    <xf numFmtId="4" fontId="6" fillId="0" borderId="1" xfId="1" applyNumberFormat="1" applyFont="1" applyBorder="1" applyAlignment="1" applyProtection="1">
      <alignment horizontal="center" vertical="center" wrapText="1"/>
      <protection locked="0"/>
    </xf>
    <xf numFmtId="0" fontId="11" fillId="0" borderId="0" xfId="1" applyFont="1" applyAlignment="1">
      <alignment vertical="center" wrapText="1"/>
    </xf>
    <xf numFmtId="0" fontId="4" fillId="0" borderId="0" xfId="1" applyFont="1"/>
    <xf numFmtId="0" fontId="6" fillId="0" borderId="0" xfId="1" applyFont="1"/>
    <xf numFmtId="0" fontId="6" fillId="0" borderId="0" xfId="1" applyFont="1" applyAlignment="1">
      <alignment wrapText="1"/>
    </xf>
    <xf numFmtId="0" fontId="5" fillId="3" borderId="3" xfId="1" applyFont="1" applyFill="1" applyBorder="1" applyAlignment="1">
      <alignment horizontal="center" vertical="center"/>
    </xf>
    <xf numFmtId="0" fontId="4" fillId="0" borderId="0" xfId="1" applyFont="1" applyAlignment="1">
      <alignment horizontal="center" vertical="center" wrapText="1"/>
    </xf>
    <xf numFmtId="0" fontId="6" fillId="0" borderId="6" xfId="1" applyFont="1" applyBorder="1" applyAlignment="1">
      <alignment vertical="center"/>
    </xf>
    <xf numFmtId="0" fontId="6" fillId="0" borderId="6" xfId="1" applyFont="1" applyBorder="1" applyAlignment="1">
      <alignment horizontal="center" vertical="center"/>
    </xf>
    <xf numFmtId="0" fontId="5" fillId="0" borderId="0" xfId="1" applyFont="1" applyAlignment="1">
      <alignment horizontal="left"/>
    </xf>
    <xf numFmtId="0" fontId="33" fillId="0" borderId="0" xfId="1" applyFont="1" applyAlignment="1">
      <alignment horizontal="left" vertical="center"/>
    </xf>
    <xf numFmtId="0" fontId="34" fillId="0" borderId="15" xfId="1" applyFont="1" applyBorder="1" applyAlignment="1" applyProtection="1">
      <alignment horizontal="center" vertical="center" wrapText="1"/>
      <protection locked="0"/>
    </xf>
    <xf numFmtId="0" fontId="4" fillId="0" borderId="6" xfId="1" applyFont="1" applyBorder="1"/>
    <xf numFmtId="0" fontId="3" fillId="2" borderId="1"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8"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locked="0"/>
    </xf>
    <xf numFmtId="0" fontId="6" fillId="0" borderId="1" xfId="1" applyFont="1" applyBorder="1" applyAlignment="1">
      <alignment horizontal="center" vertical="center" wrapText="1"/>
    </xf>
    <xf numFmtId="49" fontId="6" fillId="0" borderId="0" xfId="1" applyNumberFormat="1" applyFont="1" applyAlignment="1">
      <alignment horizontal="left" vertical="center" wrapText="1"/>
    </xf>
    <xf numFmtId="0" fontId="3" fillId="0" borderId="0" xfId="1" applyFont="1" applyAlignment="1">
      <alignment horizontal="left" vertical="center" wrapText="1"/>
    </xf>
    <xf numFmtId="0" fontId="36" fillId="2" borderId="0" xfId="1" applyFont="1" applyFill="1" applyAlignment="1">
      <alignment horizontal="center" vertical="center"/>
    </xf>
    <xf numFmtId="0" fontId="37" fillId="0" borderId="0" xfId="1" applyFont="1" applyAlignment="1">
      <alignment horizontal="center"/>
    </xf>
    <xf numFmtId="0" fontId="4" fillId="0" borderId="0" xfId="1" applyFont="1" applyAlignment="1">
      <alignment horizontal="center"/>
    </xf>
    <xf numFmtId="0" fontId="4" fillId="0" borderId="0" xfId="1" applyFont="1" applyAlignment="1">
      <alignment horizontal="left" vertical="center" wrapText="1"/>
    </xf>
    <xf numFmtId="0" fontId="4" fillId="0" borderId="12" xfId="1" applyFont="1" applyBorder="1"/>
    <xf numFmtId="0" fontId="6" fillId="0" borderId="6" xfId="1" applyFont="1" applyBorder="1" applyAlignment="1">
      <alignment horizontal="left" vertical="top"/>
    </xf>
    <xf numFmtId="0" fontId="5" fillId="0" borderId="0" xfId="1" applyFont="1" applyAlignment="1">
      <alignment horizontal="center" vertical="center"/>
    </xf>
    <xf numFmtId="0" fontId="6" fillId="8" borderId="1" xfId="1" applyFont="1" applyFill="1" applyBorder="1" applyAlignment="1">
      <alignment horizontal="center" vertical="center" wrapText="1"/>
    </xf>
    <xf numFmtId="4" fontId="10" fillId="9" borderId="1" xfId="1" applyNumberFormat="1" applyFont="1" applyFill="1" applyBorder="1" applyAlignment="1" applyProtection="1">
      <alignment horizontal="center" vertical="center" wrapText="1"/>
      <protection locked="0"/>
    </xf>
    <xf numFmtId="0" fontId="6" fillId="10" borderId="1" xfId="1" applyFont="1" applyFill="1" applyBorder="1" applyAlignment="1">
      <alignment horizontal="left" vertical="center" wrapText="1" indent="2"/>
    </xf>
    <xf numFmtId="0" fontId="39" fillId="11" borderId="8" xfId="1" applyFont="1" applyFill="1" applyBorder="1" applyAlignment="1">
      <alignment horizontal="center" vertical="center" wrapText="1"/>
    </xf>
    <xf numFmtId="4" fontId="39" fillId="9" borderId="8" xfId="1" applyNumberFormat="1" applyFont="1" applyFill="1" applyBorder="1" applyAlignment="1" applyProtection="1">
      <alignment horizontal="center" vertical="center" wrapText="1"/>
      <protection locked="0"/>
    </xf>
    <xf numFmtId="4" fontId="6" fillId="9" borderId="1" xfId="1" applyNumberFormat="1" applyFont="1" applyFill="1" applyBorder="1" applyAlignment="1" applyProtection="1">
      <alignment horizontal="center" vertical="center" wrapText="1"/>
      <protection locked="0"/>
    </xf>
    <xf numFmtId="4" fontId="3" fillId="9" borderId="1" xfId="1" applyNumberFormat="1"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wrapText="1"/>
    </xf>
    <xf numFmtId="0" fontId="5" fillId="2" borderId="0" xfId="1" applyFont="1" applyFill="1" applyAlignment="1">
      <alignment horizontal="center" vertical="center"/>
    </xf>
    <xf numFmtId="0" fontId="3" fillId="0" borderId="15" xfId="1" applyFont="1" applyBorder="1" applyAlignment="1">
      <alignment horizontal="center" vertical="center" wrapText="1"/>
    </xf>
    <xf numFmtId="0" fontId="3" fillId="0" borderId="21" xfId="1" applyFont="1" applyBorder="1" applyAlignment="1">
      <alignment horizontal="center" vertical="center" wrapText="1"/>
    </xf>
    <xf numFmtId="0" fontId="3" fillId="4" borderId="22"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8" borderId="15" xfId="1" applyFont="1" applyFill="1" applyBorder="1" applyAlignment="1">
      <alignment vertical="center" wrapText="1"/>
    </xf>
    <xf numFmtId="4" fontId="6" fillId="9" borderId="15" xfId="1" applyNumberFormat="1" applyFont="1" applyFill="1" applyBorder="1" applyAlignment="1" applyProtection="1">
      <alignment vertical="center" wrapText="1"/>
      <protection locked="0"/>
    </xf>
    <xf numFmtId="4" fontId="3" fillId="9" borderId="15" xfId="1" applyNumberFormat="1" applyFont="1" applyFill="1" applyBorder="1" applyAlignment="1" applyProtection="1">
      <alignment vertical="center" wrapText="1"/>
      <protection locked="0"/>
    </xf>
    <xf numFmtId="0" fontId="6" fillId="0" borderId="15" xfId="1" applyFont="1" applyBorder="1" applyAlignment="1">
      <alignment vertical="center" wrapText="1"/>
    </xf>
    <xf numFmtId="0" fontId="3" fillId="8" borderId="1" xfId="1" applyFont="1" applyFill="1" applyBorder="1" applyAlignment="1">
      <alignment vertical="center" wrapText="1"/>
    </xf>
    <xf numFmtId="4" fontId="3" fillId="9" borderId="1" xfId="1" applyNumberFormat="1" applyFont="1" applyFill="1" applyBorder="1" applyAlignment="1" applyProtection="1">
      <alignment vertical="center" wrapText="1"/>
      <protection locked="0"/>
    </xf>
    <xf numFmtId="0" fontId="4" fillId="0" borderId="12" xfId="1" applyFont="1" applyBorder="1" applyAlignment="1">
      <alignment vertical="center"/>
    </xf>
    <xf numFmtId="0" fontId="6" fillId="2" borderId="0" xfId="1" applyFont="1" applyFill="1" applyAlignment="1">
      <alignment vertical="center" wrapText="1"/>
    </xf>
    <xf numFmtId="0" fontId="6" fillId="2" borderId="0" xfId="1" applyFont="1" applyFill="1" applyAlignment="1">
      <alignment horizontal="center" vertical="center" wrapText="1"/>
    </xf>
    <xf numFmtId="0" fontId="40" fillId="0" borderId="0" xfId="1" applyFont="1" applyAlignment="1">
      <alignment horizontal="center"/>
    </xf>
    <xf numFmtId="0" fontId="41" fillId="0" borderId="0" xfId="1" applyFont="1" applyAlignment="1">
      <alignment horizontal="center"/>
    </xf>
    <xf numFmtId="0" fontId="40" fillId="0" borderId="0" xfId="1" applyFont="1"/>
    <xf numFmtId="0" fontId="3" fillId="2" borderId="0" xfId="1" applyFont="1" applyFill="1" applyAlignment="1">
      <alignment vertical="center" wrapText="1"/>
    </xf>
    <xf numFmtId="0" fontId="3" fillId="2" borderId="0" xfId="1" applyFont="1" applyFill="1" applyAlignment="1">
      <alignment horizontal="center" vertical="center" wrapText="1"/>
    </xf>
    <xf numFmtId="0" fontId="3" fillId="0" borderId="6" xfId="1" applyFont="1" applyBorder="1" applyAlignment="1">
      <alignment horizontal="center" vertical="center"/>
    </xf>
    <xf numFmtId="0" fontId="5" fillId="0" borderId="0" xfId="1" applyFont="1"/>
    <xf numFmtId="0" fontId="3" fillId="0" borderId="1" xfId="1" applyFont="1" applyBorder="1" applyAlignment="1">
      <alignment horizontal="left" vertical="center"/>
    </xf>
    <xf numFmtId="0" fontId="4" fillId="2" borderId="0" xfId="1" applyFont="1" applyFill="1" applyAlignment="1">
      <alignment horizontal="center"/>
    </xf>
    <xf numFmtId="0" fontId="33" fillId="0" borderId="0" xfId="1" applyFont="1" applyAlignment="1">
      <alignment vertical="center"/>
    </xf>
    <xf numFmtId="4" fontId="3" fillId="8" borderId="1" xfId="1" applyNumberFormat="1" applyFont="1" applyFill="1" applyBorder="1" applyAlignment="1">
      <alignment horizontal="center" vertical="center" wrapText="1"/>
    </xf>
    <xf numFmtId="0" fontId="3" fillId="0" borderId="1" xfId="1" applyFont="1" applyBorder="1" applyAlignment="1">
      <alignment horizontal="left" vertical="center" wrapText="1"/>
    </xf>
    <xf numFmtId="0" fontId="3" fillId="0" borderId="8" xfId="1" applyFont="1" applyBorder="1" applyAlignment="1">
      <alignment horizontal="center" vertical="center"/>
    </xf>
    <xf numFmtId="0" fontId="5" fillId="0" borderId="0" xfId="1" applyFont="1" applyAlignment="1">
      <alignment horizontal="center"/>
    </xf>
    <xf numFmtId="0" fontId="3" fillId="0" borderId="6" xfId="1" applyFont="1" applyBorder="1" applyAlignment="1">
      <alignment vertical="center"/>
    </xf>
    <xf numFmtId="0" fontId="42" fillId="0" borderId="0" xfId="1" applyFont="1" applyAlignment="1">
      <alignment horizontal="center" vertical="center"/>
    </xf>
    <xf numFmtId="2" fontId="3" fillId="0" borderId="13" xfId="1" applyNumberFormat="1" applyFont="1" applyBorder="1" applyAlignment="1">
      <alignment horizontal="center" vertical="center" wrapText="1"/>
    </xf>
    <xf numFmtId="0" fontId="3" fillId="0" borderId="11" xfId="1" applyFont="1" applyBorder="1" applyAlignment="1">
      <alignment horizontal="center" vertical="center" wrapText="1"/>
    </xf>
    <xf numFmtId="0" fontId="6" fillId="0" borderId="1" xfId="1" applyFont="1" applyBorder="1" applyAlignment="1">
      <alignment horizontal="left" vertical="center"/>
    </xf>
    <xf numFmtId="49" fontId="6" fillId="0" borderId="1" xfId="1" applyNumberFormat="1" applyFont="1" applyBorder="1" applyAlignment="1">
      <alignment vertical="center"/>
    </xf>
    <xf numFmtId="49" fontId="6" fillId="2" borderId="8" xfId="1" applyNumberFormat="1" applyFont="1" applyFill="1" applyBorder="1" applyAlignment="1">
      <alignment vertical="center"/>
    </xf>
    <xf numFmtId="49" fontId="6" fillId="2" borderId="1" xfId="1" applyNumberFormat="1" applyFont="1" applyFill="1" applyBorder="1" applyAlignment="1">
      <alignment vertical="center"/>
    </xf>
    <xf numFmtId="49" fontId="6" fillId="0" borderId="1" xfId="1" applyNumberFormat="1" applyFont="1" applyBorder="1" applyAlignment="1">
      <alignment horizontal="left" vertical="center"/>
    </xf>
    <xf numFmtId="49" fontId="6" fillId="0" borderId="3" xfId="1" applyNumberFormat="1" applyFont="1" applyBorder="1" applyAlignment="1">
      <alignment vertical="center"/>
    </xf>
    <xf numFmtId="0" fontId="6" fillId="0" borderId="6" xfId="1" applyFont="1" applyBorder="1" applyAlignment="1">
      <alignment vertical="center" wrapText="1"/>
    </xf>
    <xf numFmtId="0" fontId="6" fillId="0" borderId="6"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0" xfId="1" applyFont="1" applyBorder="1" applyAlignment="1">
      <alignment horizontal="center" vertical="center" wrapText="1"/>
    </xf>
    <xf numFmtId="0" fontId="6" fillId="3" borderId="1" xfId="1" applyFont="1" applyFill="1" applyBorder="1" applyAlignment="1">
      <alignment vertical="center"/>
    </xf>
    <xf numFmtId="0" fontId="3" fillId="3" borderId="10" xfId="1" applyFont="1" applyFill="1" applyBorder="1" applyAlignment="1">
      <alignment horizontal="center" vertical="center" wrapText="1"/>
    </xf>
    <xf numFmtId="49" fontId="32" fillId="0" borderId="1" xfId="1" applyNumberFormat="1" applyFont="1" applyBorder="1" applyAlignment="1">
      <alignment horizontal="left" vertical="center" wrapText="1"/>
    </xf>
    <xf numFmtId="0" fontId="4" fillId="9" borderId="1" xfId="1" applyFont="1" applyFill="1" applyBorder="1" applyAlignment="1" applyProtection="1">
      <alignment horizontal="center" vertical="center" wrapText="1"/>
      <protection locked="0"/>
    </xf>
    <xf numFmtId="49" fontId="6" fillId="0" borderId="3" xfId="1" applyNumberFormat="1" applyFont="1" applyBorder="1" applyAlignment="1">
      <alignment horizontal="left" vertical="center" wrapText="1"/>
    </xf>
    <xf numFmtId="4" fontId="5" fillId="9" borderId="1" xfId="1" applyNumberFormat="1" applyFont="1" applyFill="1" applyBorder="1" applyAlignment="1" applyProtection="1">
      <alignment horizontal="center" vertical="center" wrapText="1"/>
      <protection locked="0"/>
    </xf>
    <xf numFmtId="0" fontId="34" fillId="9" borderId="1" xfId="1" applyFont="1" applyFill="1" applyBorder="1" applyAlignment="1">
      <alignment horizontal="center" vertical="center" wrapText="1"/>
    </xf>
    <xf numFmtId="0" fontId="5" fillId="0" borderId="0" xfId="1" applyFont="1" applyAlignment="1">
      <alignment wrapText="1"/>
    </xf>
    <xf numFmtId="0" fontId="6" fillId="2" borderId="0" xfId="1" applyFont="1" applyFill="1" applyAlignment="1">
      <alignment horizontal="center" vertical="center"/>
    </xf>
    <xf numFmtId="0" fontId="6" fillId="0" borderId="6" xfId="1" applyFont="1" applyBorder="1"/>
    <xf numFmtId="0" fontId="42" fillId="2" borderId="0" xfId="1" applyFont="1" applyFill="1" applyAlignment="1">
      <alignment horizontal="center" vertical="center"/>
    </xf>
    <xf numFmtId="0" fontId="42" fillId="2" borderId="0" xfId="1" applyFont="1" applyFill="1" applyAlignment="1" applyProtection="1">
      <alignment horizontal="center" vertical="center"/>
      <protection locked="0"/>
    </xf>
    <xf numFmtId="0" fontId="4" fillId="2" borderId="0" xfId="1" applyFont="1" applyFill="1" applyAlignment="1">
      <alignment vertical="center"/>
    </xf>
    <xf numFmtId="0" fontId="4" fillId="2" borderId="0" xfId="1" applyFont="1" applyFill="1" applyAlignment="1" applyProtection="1">
      <alignment horizontal="center" vertical="center"/>
      <protection locked="0"/>
    </xf>
    <xf numFmtId="0" fontId="5" fillId="2" borderId="0" xfId="1" applyFont="1" applyFill="1" applyAlignment="1">
      <alignment horizontal="left" vertical="center"/>
    </xf>
    <xf numFmtId="0" fontId="45" fillId="13" borderId="0" xfId="1" applyFont="1" applyFill="1" applyAlignment="1">
      <alignment vertical="center" wrapText="1"/>
    </xf>
    <xf numFmtId="0" fontId="45" fillId="13" borderId="0" xfId="1" applyFont="1" applyFill="1" applyAlignment="1">
      <alignment horizontal="center" vertical="center" wrapText="1"/>
    </xf>
    <xf numFmtId="0" fontId="8" fillId="2" borderId="0" xfId="1" applyFont="1" applyFill="1" applyAlignment="1">
      <alignment horizontal="center" vertical="center"/>
    </xf>
    <xf numFmtId="0" fontId="8" fillId="2" borderId="0" xfId="1" applyFont="1" applyFill="1" applyAlignment="1" applyProtection="1">
      <alignment horizontal="center" vertical="center"/>
      <protection locked="0"/>
    </xf>
    <xf numFmtId="0" fontId="46" fillId="13" borderId="0" xfId="1" applyFont="1" applyFill="1" applyAlignment="1">
      <alignment vertical="center" wrapText="1"/>
    </xf>
    <xf numFmtId="0" fontId="46" fillId="13" borderId="0" xfId="1" applyFont="1" applyFill="1" applyAlignment="1">
      <alignment horizontal="center" vertical="center" wrapText="1"/>
    </xf>
    <xf numFmtId="0" fontId="5" fillId="0" borderId="16" xfId="1" applyFont="1" applyBorder="1" applyAlignment="1">
      <alignment horizontal="center" vertical="center" wrapText="1"/>
    </xf>
    <xf numFmtId="0" fontId="5" fillId="14" borderId="15" xfId="1" applyFont="1" applyFill="1" applyBorder="1" applyAlignment="1">
      <alignment horizontal="center" vertical="center" wrapText="1"/>
    </xf>
    <xf numFmtId="0" fontId="5" fillId="0" borderId="15" xfId="1" applyFont="1" applyBorder="1" applyAlignment="1">
      <alignment horizontal="center" vertical="center" wrapText="1"/>
    </xf>
    <xf numFmtId="0" fontId="5" fillId="5" borderId="15" xfId="1" applyFont="1" applyFill="1" applyBorder="1" applyAlignment="1">
      <alignment horizontal="center" vertical="center" wrapText="1"/>
    </xf>
    <xf numFmtId="0" fontId="4" fillId="0" borderId="27" xfId="1" applyFont="1" applyBorder="1" applyAlignment="1">
      <alignment horizontal="center" vertical="center"/>
    </xf>
    <xf numFmtId="0" fontId="5" fillId="0" borderId="19" xfId="1" applyFont="1" applyBorder="1" applyAlignment="1">
      <alignment horizontal="center" vertical="center"/>
    </xf>
    <xf numFmtId="0" fontId="5" fillId="0" borderId="19" xfId="1" applyFont="1" applyBorder="1" applyAlignment="1" applyProtection="1">
      <alignment horizontal="center" vertical="center"/>
      <protection locked="0"/>
    </xf>
    <xf numFmtId="0" fontId="5" fillId="0" borderId="15" xfId="1" applyFont="1" applyBorder="1" applyAlignment="1">
      <alignment horizontal="center" vertical="center"/>
    </xf>
    <xf numFmtId="0" fontId="5" fillId="14" borderId="15" xfId="1" applyFont="1" applyFill="1" applyBorder="1" applyAlignment="1" applyProtection="1">
      <alignment horizontal="center" vertical="center" wrapText="1"/>
      <protection locked="0"/>
    </xf>
    <xf numFmtId="0" fontId="4" fillId="0" borderId="0" xfId="1" applyFont="1" applyAlignment="1">
      <alignment vertical="center" wrapText="1"/>
    </xf>
    <xf numFmtId="0" fontId="5" fillId="12" borderId="15" xfId="1" applyFont="1" applyFill="1" applyBorder="1" applyAlignment="1">
      <alignment horizontal="left" vertical="center" wrapText="1"/>
    </xf>
    <xf numFmtId="0" fontId="4" fillId="15" borderId="15" xfId="1" applyFont="1" applyFill="1" applyBorder="1" applyAlignment="1">
      <alignment horizontal="center" vertical="center" wrapText="1"/>
    </xf>
    <xf numFmtId="49" fontId="4" fillId="12" borderId="15" xfId="1" applyNumberFormat="1" applyFont="1" applyFill="1" applyBorder="1" applyAlignment="1">
      <alignment horizontal="left" vertical="center" wrapText="1"/>
    </xf>
    <xf numFmtId="4" fontId="4" fillId="16" borderId="15" xfId="1" applyNumberFormat="1" applyFont="1" applyFill="1" applyBorder="1" applyAlignment="1" applyProtection="1">
      <alignment horizontal="center" vertical="center" wrapText="1"/>
      <protection locked="0"/>
    </xf>
    <xf numFmtId="4" fontId="19" fillId="16" borderId="15" xfId="1" applyNumberFormat="1" applyFont="1" applyFill="1" applyBorder="1" applyAlignment="1" applyProtection="1">
      <alignment horizontal="center" vertical="center" wrapText="1"/>
      <protection locked="0"/>
    </xf>
    <xf numFmtId="4" fontId="20" fillId="16" borderId="15" xfId="1" applyNumberFormat="1" applyFont="1" applyFill="1" applyBorder="1" applyAlignment="1" applyProtection="1">
      <alignment horizontal="center" vertical="center" wrapText="1"/>
      <protection locked="0"/>
    </xf>
    <xf numFmtId="49" fontId="4" fillId="12" borderId="15" xfId="1" quotePrefix="1" applyNumberFormat="1" applyFont="1" applyFill="1" applyBorder="1" applyAlignment="1">
      <alignment horizontal="left" vertical="center" wrapText="1"/>
    </xf>
    <xf numFmtId="0" fontId="4" fillId="12" borderId="15" xfId="1" applyFont="1" applyFill="1" applyBorder="1" applyAlignment="1">
      <alignment horizontal="center" vertical="center" wrapText="1"/>
    </xf>
    <xf numFmtId="0" fontId="4" fillId="2" borderId="0" xfId="1" applyFont="1" applyFill="1" applyAlignment="1">
      <alignment wrapText="1"/>
    </xf>
    <xf numFmtId="0" fontId="4" fillId="2" borderId="0" xfId="1" applyFont="1" applyFill="1"/>
    <xf numFmtId="0" fontId="5" fillId="2" borderId="0" xfId="1" applyFont="1" applyFill="1" applyAlignment="1">
      <alignment wrapText="1"/>
    </xf>
    <xf numFmtId="0" fontId="5" fillId="2" borderId="0" xfId="1" applyFont="1" applyFill="1" applyAlignment="1">
      <alignment vertical="center" wrapText="1"/>
    </xf>
    <xf numFmtId="0" fontId="4" fillId="2" borderId="0" xfId="1" applyFont="1" applyFill="1" applyAlignment="1">
      <alignment horizontal="center" vertical="center" wrapText="1"/>
    </xf>
    <xf numFmtId="0" fontId="4" fillId="2" borderId="0" xfId="1" applyFont="1" applyFill="1" applyAlignment="1" applyProtection="1">
      <alignment horizontal="center" vertical="center" wrapText="1"/>
      <protection locked="0"/>
    </xf>
    <xf numFmtId="0" fontId="4" fillId="2" borderId="0" xfId="1" applyFont="1" applyFill="1" applyAlignment="1">
      <alignment vertical="center" wrapText="1"/>
    </xf>
    <xf numFmtId="0" fontId="5" fillId="2" borderId="0" xfId="1" applyFont="1" applyFill="1" applyAlignment="1">
      <alignment horizontal="center" vertical="center" wrapText="1"/>
    </xf>
    <xf numFmtId="0" fontId="4" fillId="2" borderId="28" xfId="1" applyFont="1" applyFill="1" applyBorder="1" applyAlignment="1">
      <alignment horizontal="center" vertical="center" wrapText="1"/>
    </xf>
    <xf numFmtId="0" fontId="4" fillId="2" borderId="27" xfId="1" applyFont="1" applyFill="1" applyBorder="1" applyAlignment="1">
      <alignment vertical="center"/>
    </xf>
    <xf numFmtId="0" fontId="4" fillId="2" borderId="27" xfId="1" applyFont="1" applyFill="1" applyBorder="1" applyAlignment="1">
      <alignment vertical="center" wrapText="1"/>
    </xf>
    <xf numFmtId="0" fontId="4" fillId="2" borderId="27" xfId="1" applyFont="1" applyFill="1" applyBorder="1" applyAlignment="1">
      <alignment horizontal="center" vertical="center" wrapText="1"/>
    </xf>
    <xf numFmtId="0" fontId="4" fillId="0" borderId="0" xfId="1" applyFont="1" applyAlignment="1" applyProtection="1">
      <alignment horizontal="center" vertical="center" wrapText="1"/>
      <protection locked="0"/>
    </xf>
    <xf numFmtId="0" fontId="5" fillId="0" borderId="0" xfId="1" applyFont="1" applyAlignment="1">
      <alignment horizontal="center" vertical="center" wrapText="1"/>
    </xf>
    <xf numFmtId="0" fontId="6" fillId="9" borderId="1" xfId="1" applyFont="1" applyFill="1" applyBorder="1" applyAlignment="1">
      <alignment vertical="center" wrapText="1"/>
    </xf>
    <xf numFmtId="0" fontId="3" fillId="9" borderId="1" xfId="1" applyFont="1" applyFill="1" applyBorder="1" applyAlignment="1">
      <alignment horizontal="center" vertical="center" wrapText="1"/>
    </xf>
    <xf numFmtId="4" fontId="3" fillId="9" borderId="1" xfId="1" applyNumberFormat="1" applyFont="1" applyFill="1" applyBorder="1" applyAlignment="1">
      <alignment horizontal="center" vertical="center" wrapText="1"/>
    </xf>
    <xf numFmtId="0" fontId="6" fillId="9" borderId="1" xfId="1" applyFont="1" applyFill="1" applyBorder="1" applyAlignment="1">
      <alignment horizontal="left" vertical="center" wrapText="1" indent="1"/>
    </xf>
    <xf numFmtId="0" fontId="6" fillId="9" borderId="1" xfId="1" applyFont="1" applyFill="1" applyBorder="1" applyAlignment="1">
      <alignment vertical="center"/>
    </xf>
    <xf numFmtId="0" fontId="5" fillId="16" borderId="22" xfId="1" applyFont="1" applyFill="1" applyBorder="1"/>
    <xf numFmtId="0" fontId="5" fillId="17" borderId="15" xfId="1" applyFont="1" applyFill="1" applyBorder="1" applyAlignment="1">
      <alignment horizontal="center" vertical="center" wrapText="1"/>
    </xf>
    <xf numFmtId="4" fontId="20" fillId="18" borderId="15" xfId="1" applyNumberFormat="1" applyFont="1" applyFill="1" applyBorder="1" applyAlignment="1">
      <alignment horizontal="center" vertical="center" wrapText="1"/>
    </xf>
    <xf numFmtId="0" fontId="20" fillId="18" borderId="15" xfId="1" applyFont="1" applyFill="1" applyBorder="1" applyAlignment="1" applyProtection="1">
      <alignment horizontal="center" vertical="center" wrapText="1"/>
      <protection locked="0"/>
    </xf>
    <xf numFmtId="0" fontId="4" fillId="16" borderId="24" xfId="1" applyFont="1" applyFill="1" applyBorder="1" applyAlignment="1">
      <alignment horizontal="left" indent="1"/>
    </xf>
    <xf numFmtId="0" fontId="35" fillId="16" borderId="15" xfId="1" applyFont="1" applyFill="1" applyBorder="1" applyAlignment="1" applyProtection="1">
      <alignment horizontal="center" vertical="center" wrapText="1"/>
      <protection locked="0"/>
    </xf>
    <xf numFmtId="0" fontId="34" fillId="16" borderId="15" xfId="1" applyFont="1" applyFill="1" applyBorder="1" applyAlignment="1" applyProtection="1">
      <alignment horizontal="center" vertical="center" wrapText="1"/>
      <protection locked="0"/>
    </xf>
    <xf numFmtId="0" fontId="34" fillId="18" borderId="15" xfId="1" applyFont="1" applyFill="1" applyBorder="1" applyAlignment="1" applyProtection="1">
      <alignment horizontal="center" vertical="center" wrapText="1"/>
      <protection locked="0"/>
    </xf>
    <xf numFmtId="0" fontId="32" fillId="9" borderId="1" xfId="1" applyFont="1" applyFill="1" applyBorder="1" applyAlignment="1">
      <alignment vertical="center" wrapText="1"/>
    </xf>
    <xf numFmtId="4" fontId="20" fillId="9" borderId="1" xfId="1" applyNumberFormat="1" applyFont="1" applyFill="1" applyBorder="1" applyAlignment="1">
      <alignment horizontal="center" vertical="center" wrapText="1"/>
    </xf>
    <xf numFmtId="0" fontId="20" fillId="9" borderId="1" xfId="1" applyFont="1" applyFill="1" applyBorder="1" applyAlignment="1">
      <alignment horizontal="center" vertical="center" wrapText="1"/>
    </xf>
    <xf numFmtId="0" fontId="6" fillId="9" borderId="1" xfId="1" applyFont="1" applyFill="1" applyBorder="1" applyAlignment="1">
      <alignment horizontal="left" wrapText="1" indent="1"/>
    </xf>
    <xf numFmtId="4" fontId="4" fillId="9" borderId="1" xfId="1" applyNumberFormat="1" applyFont="1" applyFill="1" applyBorder="1" applyAlignment="1" applyProtection="1">
      <alignment horizontal="center" vertical="center" wrapText="1"/>
      <protection locked="0"/>
    </xf>
    <xf numFmtId="0" fontId="35" fillId="9" borderId="1" xfId="1" applyFont="1" applyFill="1" applyBorder="1" applyAlignment="1">
      <alignment horizontal="center" vertical="center" wrapText="1"/>
    </xf>
    <xf numFmtId="0" fontId="32" fillId="9" borderId="1" xfId="1" applyFont="1" applyFill="1" applyBorder="1" applyAlignment="1">
      <alignment horizontal="left"/>
    </xf>
    <xf numFmtId="0" fontId="5" fillId="9" borderId="1" xfId="1" applyFont="1" applyFill="1" applyBorder="1" applyAlignment="1">
      <alignment horizontal="center" vertical="center"/>
    </xf>
    <xf numFmtId="4" fontId="32" fillId="9" borderId="1" xfId="1" applyNumberFormat="1" applyFont="1" applyFill="1" applyBorder="1" applyAlignment="1">
      <alignment horizontal="center" vertical="center" wrapText="1"/>
    </xf>
    <xf numFmtId="164" fontId="44" fillId="9" borderId="26" xfId="2" applyNumberFormat="1" applyFont="1" applyFill="1" applyBorder="1" applyAlignment="1">
      <alignment horizontal="right" vertical="top" wrapText="1" readingOrder="1"/>
    </xf>
    <xf numFmtId="0" fontId="3" fillId="9" borderId="1" xfId="1" applyFont="1" applyFill="1" applyBorder="1" applyAlignment="1">
      <alignment horizontal="center" vertical="center"/>
    </xf>
    <xf numFmtId="0" fontId="6" fillId="9" borderId="3" xfId="1" applyFont="1" applyFill="1" applyBorder="1" applyAlignment="1">
      <alignment horizontal="left" vertical="center" wrapText="1" indent="2"/>
    </xf>
    <xf numFmtId="49" fontId="3" fillId="9" borderId="1" xfId="1" applyNumberFormat="1" applyFont="1" applyFill="1" applyBorder="1" applyAlignment="1">
      <alignment horizontal="center" vertical="center"/>
    </xf>
    <xf numFmtId="4" fontId="6" fillId="9" borderId="1" xfId="1" applyNumberFormat="1" applyFont="1" applyFill="1" applyBorder="1" applyAlignment="1">
      <alignment horizontal="center" vertical="center" wrapText="1"/>
    </xf>
    <xf numFmtId="0" fontId="6" fillId="9" borderId="1" xfId="1" applyFont="1" applyFill="1" applyBorder="1" applyAlignment="1">
      <alignment horizontal="left" vertical="center" wrapText="1" indent="2"/>
    </xf>
    <xf numFmtId="0" fontId="35" fillId="9" borderId="1" xfId="1" applyFont="1" applyFill="1" applyBorder="1" applyAlignment="1" applyProtection="1">
      <alignment horizontal="center" vertical="center" wrapText="1"/>
      <protection locked="0"/>
    </xf>
    <xf numFmtId="0" fontId="32" fillId="9" borderId="1" xfId="1" applyFont="1" applyFill="1" applyBorder="1" applyAlignment="1">
      <alignment horizontal="center" vertical="center" wrapText="1"/>
    </xf>
    <xf numFmtId="0" fontId="3" fillId="9" borderId="6" xfId="1" applyFont="1" applyFill="1" applyBorder="1" applyAlignment="1">
      <alignment horizontal="center" vertical="center"/>
    </xf>
    <xf numFmtId="4" fontId="32" fillId="9" borderId="1" xfId="1" applyNumberFormat="1" applyFont="1" applyFill="1" applyBorder="1" applyAlignment="1" applyProtection="1">
      <alignment horizontal="center" vertical="center" wrapText="1"/>
      <protection locked="0"/>
    </xf>
    <xf numFmtId="0" fontId="6" fillId="9" borderId="1" xfId="1" applyFont="1" applyFill="1" applyBorder="1" applyAlignment="1">
      <alignment horizontal="left" vertical="center" indent="2"/>
    </xf>
    <xf numFmtId="0" fontId="3" fillId="9" borderId="1" xfId="1" applyFont="1" applyFill="1" applyBorder="1" applyAlignment="1">
      <alignment vertical="center"/>
    </xf>
    <xf numFmtId="49" fontId="6" fillId="9" borderId="1" xfId="1" applyNumberFormat="1" applyFont="1" applyFill="1" applyBorder="1" applyAlignment="1">
      <alignment horizontal="left" vertical="center" wrapText="1"/>
    </xf>
    <xf numFmtId="0" fontId="3" fillId="9" borderId="24" xfId="1" applyFont="1" applyFill="1" applyBorder="1" applyAlignment="1">
      <alignment horizontal="center" vertical="center" wrapText="1"/>
    </xf>
    <xf numFmtId="4" fontId="3" fillId="9" borderId="15" xfId="1" applyNumberFormat="1" applyFont="1" applyFill="1" applyBorder="1" applyAlignment="1">
      <alignment vertical="center" wrapText="1"/>
    </xf>
    <xf numFmtId="0" fontId="6" fillId="19" borderId="1" xfId="1" applyFont="1" applyFill="1" applyBorder="1" applyAlignment="1">
      <alignment horizontal="left" vertical="center" wrapText="1" indent="2"/>
    </xf>
    <xf numFmtId="49" fontId="6" fillId="9" borderId="1" xfId="1" applyNumberFormat="1" applyFont="1" applyFill="1" applyBorder="1" applyAlignment="1">
      <alignment horizontal="left" vertical="center" wrapText="1" indent="2"/>
    </xf>
    <xf numFmtId="49" fontId="6" fillId="9" borderId="2" xfId="1" applyNumberFormat="1" applyFont="1" applyFill="1" applyBorder="1" applyAlignment="1">
      <alignment horizontal="left" vertical="center" wrapText="1"/>
    </xf>
    <xf numFmtId="0" fontId="3" fillId="9" borderId="25" xfId="1" applyFont="1" applyFill="1" applyBorder="1" applyAlignment="1">
      <alignment horizontal="left" vertical="center" wrapText="1"/>
    </xf>
    <xf numFmtId="0" fontId="3" fillId="9" borderId="1" xfId="1" applyFont="1" applyFill="1" applyBorder="1" applyAlignment="1">
      <alignment vertical="center" wrapText="1"/>
    </xf>
    <xf numFmtId="0" fontId="3" fillId="9" borderId="21" xfId="1" applyFont="1" applyFill="1" applyBorder="1" applyAlignment="1">
      <alignment horizontal="center" vertical="center" wrapText="1"/>
    </xf>
    <xf numFmtId="4" fontId="3" fillId="9" borderId="1" xfId="1" applyNumberFormat="1" applyFont="1" applyFill="1" applyBorder="1" applyAlignment="1">
      <alignment vertical="center" wrapText="1"/>
    </xf>
    <xf numFmtId="0" fontId="3" fillId="9" borderId="3" xfId="1" applyFont="1" applyFill="1" applyBorder="1" applyAlignment="1">
      <alignment horizontal="left" vertical="center" wrapText="1"/>
    </xf>
    <xf numFmtId="0" fontId="3" fillId="9" borderId="5" xfId="1" applyFont="1" applyFill="1" applyBorder="1" applyAlignment="1">
      <alignment horizontal="center" vertical="center" wrapText="1"/>
    </xf>
    <xf numFmtId="0" fontId="38" fillId="9" borderId="1" xfId="1" applyFont="1" applyFill="1" applyBorder="1" applyAlignment="1">
      <alignment horizontal="center" vertical="center" wrapText="1"/>
    </xf>
    <xf numFmtId="0" fontId="39" fillId="9" borderId="8" xfId="1" applyFont="1" applyFill="1" applyBorder="1" applyAlignment="1">
      <alignment horizontal="center" vertical="center" wrapText="1"/>
    </xf>
    <xf numFmtId="0" fontId="39" fillId="9" borderId="8" xfId="1" applyFont="1" applyFill="1" applyBorder="1" applyAlignment="1" applyProtection="1">
      <alignment horizontal="center" vertical="center" wrapText="1"/>
      <protection locked="0"/>
    </xf>
    <xf numFmtId="0" fontId="38" fillId="9" borderId="1" xfId="1" applyFont="1" applyFill="1" applyBorder="1" applyAlignment="1" applyProtection="1">
      <alignment horizontal="center" vertical="center" wrapText="1"/>
      <protection locked="0"/>
    </xf>
    <xf numFmtId="0" fontId="6" fillId="9" borderId="1" xfId="1" applyFont="1" applyFill="1" applyBorder="1" applyAlignment="1">
      <alignment horizontal="center" vertical="center" wrapText="1"/>
    </xf>
    <xf numFmtId="0" fontId="4" fillId="9" borderId="1" xfId="1" applyFont="1" applyFill="1" applyBorder="1" applyAlignment="1">
      <alignment horizontal="left" vertical="center" wrapText="1"/>
    </xf>
    <xf numFmtId="0" fontId="6" fillId="9" borderId="1" xfId="1" applyFont="1" applyFill="1" applyBorder="1" applyAlignment="1">
      <alignment horizontal="left" vertical="center" wrapText="1"/>
    </xf>
    <xf numFmtId="0" fontId="4" fillId="9" borderId="1" xfId="1" applyFont="1" applyFill="1" applyBorder="1" applyAlignment="1">
      <alignment horizontal="left" vertical="center" wrapText="1" indent="2"/>
    </xf>
    <xf numFmtId="0" fontId="3" fillId="9" borderId="1" xfId="1" applyFont="1" applyFill="1" applyBorder="1" applyAlignment="1" applyProtection="1">
      <alignment horizontal="center" vertical="center" wrapText="1"/>
      <protection locked="0"/>
    </xf>
    <xf numFmtId="0" fontId="3" fillId="9" borderId="1" xfId="1" applyFont="1" applyFill="1" applyBorder="1" applyAlignment="1">
      <alignment horizontal="left" vertical="center" wrapText="1"/>
    </xf>
    <xf numFmtId="0" fontId="47" fillId="0" borderId="0" xfId="3" applyFont="1"/>
    <xf numFmtId="0" fontId="49" fillId="0" borderId="32" xfId="2" applyFont="1" applyBorder="1" applyAlignment="1">
      <alignment horizontal="center" vertical="top" wrapText="1" readingOrder="1"/>
    </xf>
    <xf numFmtId="0" fontId="49" fillId="0" borderId="26" xfId="2" applyFont="1" applyBorder="1" applyAlignment="1">
      <alignment horizontal="center" vertical="top" wrapText="1" readingOrder="1"/>
    </xf>
    <xf numFmtId="0" fontId="49" fillId="0" borderId="37" xfId="2" applyFont="1" applyBorder="1" applyAlignment="1">
      <alignment horizontal="center" wrapText="1" readingOrder="1"/>
    </xf>
    <xf numFmtId="0" fontId="49" fillId="0" borderId="30" xfId="2" applyFont="1" applyBorder="1" applyAlignment="1">
      <alignment horizontal="center" wrapText="1" readingOrder="1"/>
    </xf>
    <xf numFmtId="0" fontId="49" fillId="0" borderId="0" xfId="2" applyFont="1" applyAlignment="1">
      <alignment horizontal="center" wrapText="1" readingOrder="1"/>
    </xf>
    <xf numFmtId="0" fontId="49" fillId="0" borderId="37" xfId="2" applyFont="1" applyBorder="1" applyAlignment="1">
      <alignment horizontal="center" vertical="top" wrapText="1" readingOrder="1"/>
    </xf>
    <xf numFmtId="0" fontId="49" fillId="0" borderId="29" xfId="2" applyFont="1" applyBorder="1" applyAlignment="1">
      <alignment horizontal="center" vertical="top" wrapText="1" readingOrder="1"/>
    </xf>
    <xf numFmtId="0" fontId="49" fillId="0" borderId="42" xfId="2" applyFont="1" applyBorder="1" applyAlignment="1">
      <alignment horizontal="center" vertical="top" wrapText="1" readingOrder="1"/>
    </xf>
    <xf numFmtId="0" fontId="49" fillId="0" borderId="0" xfId="2" applyFont="1" applyAlignment="1">
      <alignment horizontal="center" vertical="top" wrapText="1" readingOrder="1"/>
    </xf>
    <xf numFmtId="0" fontId="50" fillId="0" borderId="26" xfId="2" applyFont="1" applyBorder="1" applyAlignment="1">
      <alignment vertical="top" wrapText="1" readingOrder="1"/>
    </xf>
    <xf numFmtId="0" fontId="50" fillId="0" borderId="42" xfId="2" applyFont="1" applyBorder="1" applyAlignment="1">
      <alignment vertical="top" wrapText="1" readingOrder="1"/>
    </xf>
    <xf numFmtId="165" fontId="50" fillId="0" borderId="42" xfId="2" applyNumberFormat="1" applyFont="1" applyBorder="1" applyAlignment="1">
      <alignment horizontal="center" vertical="top" wrapText="1" readingOrder="1"/>
    </xf>
    <xf numFmtId="166" fontId="50" fillId="0" borderId="26" xfId="2" applyNumberFormat="1" applyFont="1" applyBorder="1" applyAlignment="1">
      <alignment horizontal="center" vertical="top" wrapText="1" readingOrder="1"/>
    </xf>
    <xf numFmtId="166" fontId="50" fillId="0" borderId="42" xfId="2" applyNumberFormat="1" applyFont="1" applyBorder="1" applyAlignment="1">
      <alignment horizontal="center" vertical="top" wrapText="1" readingOrder="1"/>
    </xf>
    <xf numFmtId="165" fontId="50" fillId="0" borderId="26" xfId="2" applyNumberFormat="1" applyFont="1" applyBorder="1" applyAlignment="1">
      <alignment horizontal="center" vertical="top" wrapText="1" readingOrder="1"/>
    </xf>
    <xf numFmtId="0" fontId="51" fillId="0" borderId="26" xfId="2" applyFont="1" applyBorder="1" applyAlignment="1">
      <alignment vertical="top" wrapText="1" readingOrder="1"/>
    </xf>
    <xf numFmtId="165" fontId="51" fillId="0" borderId="42" xfId="2" applyNumberFormat="1" applyFont="1" applyBorder="1" applyAlignment="1">
      <alignment horizontal="center" vertical="top" wrapText="1" readingOrder="1"/>
    </xf>
    <xf numFmtId="166" fontId="51" fillId="0" borderId="26" xfId="2" applyNumberFormat="1" applyFont="1" applyBorder="1" applyAlignment="1">
      <alignment horizontal="center" vertical="top" wrapText="1" readingOrder="1"/>
    </xf>
    <xf numFmtId="166" fontId="51" fillId="0" borderId="42" xfId="2" applyNumberFormat="1" applyFont="1" applyBorder="1" applyAlignment="1">
      <alignment horizontal="center" vertical="top" wrapText="1" readingOrder="1"/>
    </xf>
    <xf numFmtId="165" fontId="51" fillId="0" borderId="26" xfId="2" applyNumberFormat="1" applyFont="1" applyBorder="1" applyAlignment="1">
      <alignment horizontal="center" vertical="top" wrapText="1" readingOrder="1"/>
    </xf>
    <xf numFmtId="167" fontId="47" fillId="0" borderId="0" xfId="3" applyNumberFormat="1" applyFont="1"/>
    <xf numFmtId="167" fontId="52" fillId="0" borderId="0" xfId="3" applyNumberFormat="1" applyFont="1"/>
    <xf numFmtId="0" fontId="53" fillId="0" borderId="0" xfId="1" applyFont="1" applyAlignment="1">
      <alignment horizontal="left" vertical="center" wrapText="1"/>
    </xf>
    <xf numFmtId="0" fontId="54" fillId="0" borderId="0" xfId="1" applyFont="1" applyAlignment="1">
      <alignment horizontal="right" vertical="center" wrapText="1"/>
    </xf>
    <xf numFmtId="0" fontId="54" fillId="0" borderId="0" xfId="1" applyFont="1" applyAlignment="1">
      <alignment horizontal="left" vertical="center" wrapText="1"/>
    </xf>
    <xf numFmtId="168" fontId="53" fillId="0" borderId="0" xfId="1" applyNumberFormat="1" applyFont="1" applyAlignment="1">
      <alignment horizontal="right" vertical="center"/>
    </xf>
    <xf numFmtId="0" fontId="53" fillId="0" borderId="0" xfId="1" applyFont="1" applyAlignment="1">
      <alignment horizontal="right" vertical="center" wrapText="1"/>
    </xf>
    <xf numFmtId="168" fontId="54" fillId="0" borderId="0" xfId="1" applyNumberFormat="1" applyFont="1" applyAlignment="1">
      <alignment horizontal="right" vertical="center"/>
    </xf>
    <xf numFmtId="0" fontId="55" fillId="0" borderId="0" xfId="1" applyFont="1" applyAlignment="1">
      <alignment horizontal="left" vertical="center" wrapText="1"/>
    </xf>
    <xf numFmtId="0" fontId="55" fillId="0" borderId="26" xfId="1" applyFont="1" applyBorder="1" applyAlignment="1">
      <alignment horizontal="center" vertical="center" wrapText="1"/>
    </xf>
    <xf numFmtId="0" fontId="55" fillId="0" borderId="36" xfId="1" applyFont="1" applyBorder="1" applyAlignment="1">
      <alignment horizontal="center" vertical="center" wrapText="1"/>
    </xf>
    <xf numFmtId="0" fontId="55" fillId="0" borderId="43" xfId="1" applyFont="1" applyBorder="1" applyAlignment="1">
      <alignment horizontal="center" vertical="center" wrapText="1"/>
    </xf>
    <xf numFmtId="0" fontId="55" fillId="0" borderId="41" xfId="1" applyFont="1" applyBorder="1" applyAlignment="1">
      <alignment horizontal="center" vertical="center" wrapText="1"/>
    </xf>
    <xf numFmtId="0" fontId="54" fillId="0" borderId="43" xfId="1" applyFont="1" applyBorder="1" applyAlignment="1">
      <alignment horizontal="left" vertical="center" wrapText="1"/>
    </xf>
    <xf numFmtId="0" fontId="54" fillId="0" borderId="41" xfId="1" applyFont="1" applyBorder="1" applyAlignment="1">
      <alignment horizontal="left" vertical="center" wrapText="1"/>
    </xf>
    <xf numFmtId="169" fontId="54" fillId="0" borderId="41" xfId="1" applyNumberFormat="1" applyFont="1" applyBorder="1" applyAlignment="1">
      <alignment horizontal="right" vertical="center"/>
    </xf>
    <xf numFmtId="0" fontId="55" fillId="0" borderId="43" xfId="1" applyFont="1" applyBorder="1" applyAlignment="1">
      <alignment horizontal="left" vertical="center" wrapText="1"/>
    </xf>
    <xf numFmtId="0" fontId="55" fillId="0" borderId="41" xfId="1" applyFont="1" applyBorder="1" applyAlignment="1">
      <alignment horizontal="left" vertical="center" wrapText="1"/>
    </xf>
    <xf numFmtId="169" fontId="55" fillId="0" borderId="41" xfId="1" applyNumberFormat="1" applyFont="1" applyBorder="1" applyAlignment="1">
      <alignment horizontal="right" vertical="center"/>
    </xf>
    <xf numFmtId="0" fontId="56" fillId="0" borderId="44" xfId="1" applyFont="1" applyBorder="1" applyAlignment="1">
      <alignment horizontal="left" vertical="center" wrapText="1"/>
    </xf>
    <xf numFmtId="0" fontId="56" fillId="0" borderId="45" xfId="1" applyFont="1" applyBorder="1" applyAlignment="1">
      <alignment horizontal="left" vertical="center" wrapText="1"/>
    </xf>
    <xf numFmtId="0" fontId="56" fillId="0" borderId="45" xfId="1" applyFont="1" applyBorder="1" applyAlignment="1">
      <alignment horizontal="right" vertical="center" wrapText="1"/>
    </xf>
    <xf numFmtId="0" fontId="57" fillId="0" borderId="0" xfId="1" applyFont="1" applyAlignment="1">
      <alignment horizontal="right" vertical="center" wrapText="1"/>
    </xf>
    <xf numFmtId="0" fontId="53" fillId="0" borderId="32" xfId="1" applyFont="1" applyBorder="1" applyAlignment="1">
      <alignment horizontal="left" vertical="center" wrapText="1"/>
    </xf>
    <xf numFmtId="0" fontId="55" fillId="0" borderId="30" xfId="1" applyFont="1" applyBorder="1" applyAlignment="1">
      <alignment horizontal="right" vertical="center" wrapText="1"/>
    </xf>
    <xf numFmtId="0" fontId="53" fillId="0" borderId="34" xfId="1" applyFont="1" applyBorder="1" applyAlignment="1">
      <alignment horizontal="left" vertical="center" wrapText="1"/>
    </xf>
    <xf numFmtId="168" fontId="53" fillId="0" borderId="30" xfId="1" applyNumberFormat="1" applyFont="1" applyBorder="1" applyAlignment="1">
      <alignment horizontal="right" vertical="center"/>
    </xf>
    <xf numFmtId="0" fontId="55" fillId="0" borderId="30" xfId="1" applyFont="1" applyBorder="1" applyAlignment="1">
      <alignment horizontal="left" vertical="center" wrapText="1"/>
    </xf>
    <xf numFmtId="168" fontId="53" fillId="0" borderId="34" xfId="1" applyNumberFormat="1" applyFont="1" applyBorder="1" applyAlignment="1">
      <alignment horizontal="right" vertical="center"/>
    </xf>
    <xf numFmtId="0" fontId="54" fillId="0" borderId="41" xfId="1" applyFont="1" applyBorder="1" applyAlignment="1">
      <alignment horizontal="center" vertical="center" wrapText="1"/>
    </xf>
    <xf numFmtId="0" fontId="53" fillId="0" borderId="0" xfId="1" applyFont="1" applyAlignment="1">
      <alignment horizontal="left" vertical="top" wrapText="1"/>
    </xf>
    <xf numFmtId="0" fontId="12" fillId="6" borderId="0" xfId="1" applyFont="1" applyFill="1" applyAlignment="1">
      <alignment vertical="center" wrapText="1"/>
    </xf>
    <xf numFmtId="0" fontId="32" fillId="0" borderId="0" xfId="1" applyFont="1" applyAlignment="1">
      <alignment vertical="center"/>
    </xf>
    <xf numFmtId="0" fontId="55" fillId="0" borderId="30" xfId="1" applyFont="1" applyBorder="1" applyAlignment="1">
      <alignment horizontal="center" vertical="center" wrapText="1"/>
    </xf>
    <xf numFmtId="0" fontId="17" fillId="0" borderId="0" xfId="1" applyFont="1" applyAlignment="1">
      <alignment horizontal="center" vertical="center" wrapText="1"/>
    </xf>
    <xf numFmtId="0" fontId="53" fillId="0" borderId="0" xfId="1" applyFont="1" applyAlignment="1">
      <alignment vertical="center" wrapText="1"/>
    </xf>
    <xf numFmtId="0" fontId="46" fillId="0" borderId="0" xfId="1" applyFont="1"/>
    <xf numFmtId="0" fontId="46" fillId="12" borderId="0" xfId="1" applyFont="1" applyFill="1" applyAlignment="1">
      <alignment vertical="center"/>
    </xf>
    <xf numFmtId="0" fontId="59" fillId="0" borderId="0" xfId="1" applyFont="1" applyAlignment="1">
      <alignment horizontal="left" vertical="center" wrapText="1"/>
    </xf>
    <xf numFmtId="0" fontId="18" fillId="0" borderId="0" xfId="1" applyFont="1" applyAlignment="1">
      <alignment horizontal="right" vertical="center" wrapText="1"/>
    </xf>
    <xf numFmtId="0" fontId="18" fillId="0" borderId="0" xfId="1" applyFont="1" applyAlignment="1">
      <alignment horizontal="left" vertical="center" wrapText="1"/>
    </xf>
    <xf numFmtId="168" fontId="59" fillId="0" borderId="0" xfId="1" applyNumberFormat="1" applyFont="1" applyAlignment="1">
      <alignment horizontal="right" vertical="center"/>
    </xf>
    <xf numFmtId="0" fontId="17" fillId="0" borderId="0" xfId="1" applyFont="1" applyAlignment="1">
      <alignment horizontal="left" vertical="center" wrapText="1"/>
    </xf>
    <xf numFmtId="0" fontId="17" fillId="0" borderId="32" xfId="1" applyFont="1" applyBorder="1" applyAlignment="1">
      <alignment horizontal="center" vertical="center" wrapText="1"/>
    </xf>
    <xf numFmtId="0" fontId="17" fillId="0" borderId="34" xfId="1" applyFont="1" applyBorder="1" applyAlignment="1">
      <alignment horizontal="center" vertical="center" wrapText="1"/>
    </xf>
    <xf numFmtId="0" fontId="18" fillId="0" borderId="32" xfId="1" applyFont="1" applyBorder="1" applyAlignment="1">
      <alignment horizontal="left" vertical="center" wrapText="1"/>
    </xf>
    <xf numFmtId="0" fontId="18" fillId="0" borderId="34" xfId="1" applyFont="1" applyBorder="1" applyAlignment="1">
      <alignment horizontal="left" vertical="center" wrapText="1"/>
    </xf>
    <xf numFmtId="169" fontId="18" fillId="0" borderId="34" xfId="1" applyNumberFormat="1" applyFont="1" applyBorder="1" applyAlignment="1">
      <alignment horizontal="right" vertical="center"/>
    </xf>
    <xf numFmtId="0" fontId="18" fillId="0" borderId="26" xfId="1" applyFont="1" applyBorder="1" applyAlignment="1">
      <alignment horizontal="left" vertical="center" wrapText="1"/>
    </xf>
    <xf numFmtId="0" fontId="18" fillId="0" borderId="36" xfId="1" applyFont="1" applyBorder="1" applyAlignment="1">
      <alignment horizontal="left" vertical="center" wrapText="1"/>
    </xf>
    <xf numFmtId="169" fontId="18" fillId="0" borderId="36" xfId="1" applyNumberFormat="1" applyFont="1" applyBorder="1" applyAlignment="1">
      <alignment horizontal="right" vertical="center"/>
    </xf>
    <xf numFmtId="0" fontId="47" fillId="0" borderId="0" xfId="3" applyFont="1" applyAlignment="1">
      <alignment vertical="top"/>
    </xf>
    <xf numFmtId="0" fontId="47" fillId="0" borderId="0" xfId="3" applyFont="1" applyAlignment="1">
      <alignment vertical="top" wrapText="1"/>
    </xf>
    <xf numFmtId="22" fontId="18" fillId="0" borderId="0" xfId="1" applyNumberFormat="1" applyFont="1" applyAlignment="1">
      <alignment horizontal="left" vertical="center" wrapText="1"/>
    </xf>
    <xf numFmtId="0" fontId="14" fillId="6" borderId="0" xfId="1" applyFont="1" applyFill="1" applyAlignment="1">
      <alignment horizontal="center" wrapText="1"/>
    </xf>
    <xf numFmtId="0" fontId="12" fillId="6" borderId="0" xfId="1" applyFont="1" applyFill="1" applyAlignment="1">
      <alignment wrapText="1"/>
    </xf>
    <xf numFmtId="0" fontId="15" fillId="0" borderId="0" xfId="1" applyFont="1"/>
    <xf numFmtId="0" fontId="16" fillId="6" borderId="0" xfId="1" applyFont="1" applyFill="1" applyAlignment="1">
      <alignment horizontal="center" wrapText="1"/>
    </xf>
    <xf numFmtId="0" fontId="17" fillId="7" borderId="1" xfId="1" applyFont="1" applyFill="1" applyBorder="1" applyAlignment="1">
      <alignment horizontal="center" vertical="center" wrapText="1"/>
    </xf>
    <xf numFmtId="0" fontId="17" fillId="7" borderId="1" xfId="1" applyFont="1" applyFill="1" applyBorder="1" applyAlignment="1">
      <alignment horizontal="center" vertical="center"/>
    </xf>
    <xf numFmtId="0" fontId="17" fillId="7" borderId="9" xfId="1" applyFont="1" applyFill="1" applyBorder="1" applyAlignment="1">
      <alignment horizontal="center" vertical="center" wrapText="1"/>
    </xf>
    <xf numFmtId="0" fontId="17" fillId="7" borderId="6" xfId="1" applyFont="1" applyFill="1" applyBorder="1" applyAlignment="1">
      <alignment horizontal="center" vertical="center" wrapText="1"/>
    </xf>
    <xf numFmtId="0" fontId="17" fillId="7" borderId="10" xfId="1" applyFont="1" applyFill="1" applyBorder="1" applyAlignment="1">
      <alignment horizontal="center" vertical="center" wrapText="1"/>
    </xf>
    <xf numFmtId="0" fontId="17" fillId="7" borderId="11" xfId="1" applyFont="1" applyFill="1" applyBorder="1" applyAlignment="1">
      <alignment horizontal="center" vertical="center" wrapText="1"/>
    </xf>
    <xf numFmtId="0" fontId="17" fillId="7" borderId="12" xfId="1" applyFont="1" applyFill="1" applyBorder="1" applyAlignment="1">
      <alignment horizontal="center" vertical="center" wrapText="1"/>
    </xf>
    <xf numFmtId="0" fontId="17" fillId="7" borderId="13" xfId="1" applyFont="1" applyFill="1" applyBorder="1" applyAlignment="1">
      <alignment horizontal="center" vertical="center" wrapText="1"/>
    </xf>
    <xf numFmtId="0" fontId="12" fillId="6" borderId="0" xfId="1" applyFont="1" applyFill="1" applyAlignment="1">
      <alignment horizontal="center" vertical="center" wrapText="1"/>
    </xf>
    <xf numFmtId="0" fontId="12" fillId="6" borderId="0" xfId="1" applyFont="1" applyFill="1" applyAlignment="1">
      <alignment horizontal="center" vertical="center"/>
    </xf>
    <xf numFmtId="0" fontId="16" fillId="0" borderId="0" xfId="1" applyFont="1" applyAlignment="1">
      <alignment horizontal="center"/>
    </xf>
    <xf numFmtId="0" fontId="17" fillId="7" borderId="8" xfId="1" applyFont="1" applyFill="1" applyBorder="1" applyAlignment="1">
      <alignment vertical="center"/>
    </xf>
    <xf numFmtId="0" fontId="17" fillId="7" borderId="1" xfId="1" applyFont="1" applyFill="1" applyBorder="1" applyAlignment="1">
      <alignment vertical="center" wrapText="1"/>
    </xf>
    <xf numFmtId="0" fontId="17" fillId="7" borderId="3" xfId="1" applyFont="1" applyFill="1" applyBorder="1" applyAlignment="1">
      <alignment vertical="center" wrapText="1"/>
    </xf>
    <xf numFmtId="0" fontId="17" fillId="7" borderId="5" xfId="1" applyFont="1" applyFill="1" applyBorder="1" applyAlignment="1">
      <alignment vertical="center" wrapText="1"/>
    </xf>
    <xf numFmtId="0" fontId="18" fillId="7" borderId="1" xfId="1" applyFont="1" applyFill="1" applyBorder="1" applyAlignment="1">
      <alignment horizontal="center" vertical="center"/>
    </xf>
    <xf numFmtId="0" fontId="17" fillId="7" borderId="2" xfId="1" applyFont="1" applyFill="1" applyBorder="1" applyAlignment="1">
      <alignment vertical="center"/>
    </xf>
    <xf numFmtId="0" fontId="17" fillId="7" borderId="1" xfId="1" applyFont="1" applyFill="1" applyBorder="1" applyAlignment="1">
      <alignment vertical="center"/>
    </xf>
    <xf numFmtId="0" fontId="17" fillId="0" borderId="9" xfId="1" applyFont="1" applyBorder="1" applyAlignment="1">
      <alignment horizontal="left" vertical="center" wrapText="1"/>
    </xf>
    <xf numFmtId="0" fontId="17" fillId="0" borderId="10" xfId="1" applyFont="1" applyBorder="1" applyAlignment="1">
      <alignment horizontal="left" vertical="center" wrapText="1"/>
    </xf>
    <xf numFmtId="0" fontId="17" fillId="7" borderId="3" xfId="1" applyFont="1" applyFill="1" applyBorder="1" applyAlignment="1">
      <alignment horizontal="left" vertical="center"/>
    </xf>
    <xf numFmtId="0" fontId="17" fillId="7" borderId="5" xfId="1" applyFont="1" applyFill="1" applyBorder="1" applyAlignment="1">
      <alignment horizontal="left" vertical="center"/>
    </xf>
    <xf numFmtId="0" fontId="17" fillId="7" borderId="3" xfId="1" applyFont="1" applyFill="1" applyBorder="1" applyAlignment="1">
      <alignment vertical="center"/>
    </xf>
    <xf numFmtId="0" fontId="17" fillId="7" borderId="5" xfId="1" applyFont="1" applyFill="1" applyBorder="1" applyAlignment="1">
      <alignment vertical="center"/>
    </xf>
    <xf numFmtId="0" fontId="17" fillId="7" borderId="8" xfId="1" applyFont="1" applyFill="1" applyBorder="1" applyAlignment="1">
      <alignment vertical="center" wrapText="1"/>
    </xf>
    <xf numFmtId="0" fontId="18" fillId="7" borderId="3" xfId="1" applyFont="1" applyFill="1" applyBorder="1" applyAlignment="1">
      <alignment vertical="center" wrapText="1"/>
    </xf>
    <xf numFmtId="0" fontId="18" fillId="7" borderId="5" xfId="1" applyFont="1" applyFill="1" applyBorder="1" applyAlignment="1">
      <alignment vertical="center" wrapText="1"/>
    </xf>
    <xf numFmtId="0" fontId="22" fillId="0" borderId="0" xfId="1" applyFont="1" applyAlignment="1">
      <alignment horizontal="left" vertical="center"/>
    </xf>
    <xf numFmtId="0" fontId="18" fillId="7" borderId="1" xfId="1" applyFont="1" applyFill="1" applyBorder="1" applyAlignment="1">
      <alignment vertical="center" wrapText="1"/>
    </xf>
    <xf numFmtId="0" fontId="21" fillId="0" borderId="0" xfId="1" applyFont="1" applyAlignment="1">
      <alignment horizontal="left" vertical="center"/>
    </xf>
    <xf numFmtId="0" fontId="18" fillId="7" borderId="3" xfId="1" applyFont="1" applyFill="1" applyBorder="1" applyAlignment="1">
      <alignment horizontal="left" vertical="center"/>
    </xf>
    <xf numFmtId="0" fontId="18" fillId="7" borderId="5" xfId="1" applyFont="1" applyFill="1" applyBorder="1" applyAlignment="1">
      <alignment horizontal="left" vertical="center"/>
    </xf>
    <xf numFmtId="0" fontId="17" fillId="0" borderId="1" xfId="1" applyFont="1" applyBorder="1" applyAlignment="1">
      <alignment horizontal="center" vertical="center" wrapText="1"/>
    </xf>
    <xf numFmtId="0" fontId="12" fillId="0" borderId="0" xfId="1" applyFont="1" applyAlignment="1">
      <alignment horizontal="center" vertical="center"/>
    </xf>
    <xf numFmtId="0" fontId="14" fillId="6" borderId="0" xfId="1" applyFont="1" applyFill="1" applyAlignment="1">
      <alignment horizontal="left" vertical="center" wrapText="1"/>
    </xf>
    <xf numFmtId="0" fontId="14" fillId="6" borderId="0" xfId="1" applyFont="1" applyFill="1" applyAlignment="1">
      <alignment horizontal="left" vertical="center"/>
    </xf>
    <xf numFmtId="0" fontId="24" fillId="0" borderId="0" xfId="1" applyFont="1" applyAlignment="1">
      <alignment horizontal="center" wrapText="1"/>
    </xf>
    <xf numFmtId="0" fontId="24" fillId="0" borderId="0" xfId="1" applyFont="1" applyAlignment="1">
      <alignment horizontal="center"/>
    </xf>
    <xf numFmtId="0" fontId="14" fillId="6" borderId="0" xfId="1" applyFont="1" applyFill="1" applyAlignment="1">
      <alignment horizontal="center" vertical="center" wrapText="1"/>
    </xf>
    <xf numFmtId="0" fontId="58" fillId="0" borderId="0" xfId="1" applyFont="1" applyAlignment="1">
      <alignment horizontal="center" wrapText="1"/>
    </xf>
    <xf numFmtId="0" fontId="28" fillId="0" borderId="1" xfId="1" applyFont="1" applyBorder="1" applyAlignment="1">
      <alignment horizontal="center" vertical="center" wrapText="1"/>
    </xf>
    <xf numFmtId="0" fontId="12" fillId="6" borderId="0" xfId="1" applyFont="1" applyFill="1" applyAlignment="1">
      <alignment horizontal="left" vertical="center" wrapText="1"/>
    </xf>
    <xf numFmtId="0" fontId="7" fillId="2" borderId="0" xfId="1" applyFont="1" applyFill="1" applyAlignment="1">
      <alignment horizontal="center" vertical="center" wrapText="1"/>
    </xf>
    <xf numFmtId="0" fontId="32" fillId="0" borderId="0" xfId="1"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3" borderId="2"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6" xfId="1" applyFont="1" applyBorder="1" applyAlignment="1">
      <alignment horizontal="center" vertical="center"/>
    </xf>
    <xf numFmtId="0" fontId="3" fillId="0" borderId="19" xfId="1" applyFont="1" applyBorder="1" applyAlignment="1">
      <alignment horizontal="center" vertical="center"/>
    </xf>
    <xf numFmtId="0" fontId="3" fillId="4" borderId="17" xfId="1" applyFont="1" applyFill="1" applyBorder="1" applyAlignment="1">
      <alignment horizontal="center" vertical="center" wrapText="1"/>
    </xf>
    <xf numFmtId="0" fontId="3" fillId="4" borderId="20" xfId="1" applyFont="1" applyFill="1" applyBorder="1" applyAlignment="1">
      <alignment horizontal="center" vertical="center" wrapText="1"/>
    </xf>
    <xf numFmtId="0" fontId="3" fillId="4" borderId="19" xfId="1" applyFont="1" applyFill="1" applyBorder="1" applyAlignment="1">
      <alignment horizontal="center" vertical="center" wrapText="1"/>
    </xf>
    <xf numFmtId="0" fontId="3" fillId="0" borderId="18" xfId="1" applyFont="1" applyBorder="1" applyAlignment="1">
      <alignment horizontal="center" vertical="center" wrapText="1"/>
    </xf>
    <xf numFmtId="0" fontId="3" fillId="9" borderId="2" xfId="1" applyFont="1" applyFill="1" applyBorder="1" applyAlignment="1">
      <alignment horizontal="center" vertical="center" wrapText="1"/>
    </xf>
    <xf numFmtId="0" fontId="3" fillId="9" borderId="8" xfId="1" applyFont="1" applyFill="1" applyBorder="1" applyAlignment="1">
      <alignment horizontal="center" vertical="center" wrapText="1"/>
    </xf>
    <xf numFmtId="0" fontId="3" fillId="9" borderId="7" xfId="1" applyFont="1" applyFill="1" applyBorder="1" applyAlignment="1">
      <alignment horizontal="center" vertical="center" wrapText="1"/>
    </xf>
    <xf numFmtId="0" fontId="3" fillId="9" borderId="3" xfId="1" applyFont="1" applyFill="1" applyBorder="1" applyAlignment="1">
      <alignment horizontal="center" vertical="center"/>
    </xf>
    <xf numFmtId="0" fontId="3" fillId="9" borderId="4" xfId="1" applyFont="1" applyFill="1" applyBorder="1" applyAlignment="1">
      <alignment horizontal="center" vertical="center"/>
    </xf>
    <xf numFmtId="0" fontId="17" fillId="0" borderId="0" xfId="1" applyFont="1" applyAlignment="1">
      <alignment horizontal="center" vertical="center" wrapText="1"/>
    </xf>
    <xf numFmtId="168" fontId="17" fillId="0" borderId="0" xfId="1" applyNumberFormat="1" applyFont="1" applyAlignment="1">
      <alignment horizontal="center" vertical="center"/>
    </xf>
    <xf numFmtId="168" fontId="49" fillId="0" borderId="0" xfId="1" applyNumberFormat="1" applyFont="1" applyAlignment="1">
      <alignment horizontal="center" vertical="center"/>
    </xf>
    <xf numFmtId="0" fontId="3" fillId="0" borderId="0" xfId="1" applyFont="1" applyAlignment="1">
      <alignment horizontal="left" vertical="center"/>
    </xf>
    <xf numFmtId="0" fontId="2" fillId="0" borderId="0" xfId="1" applyFont="1" applyAlignment="1">
      <alignment horizont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4" borderId="2"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60" fillId="0" borderId="0" xfId="1" applyFont="1" applyAlignment="1">
      <alignment horizontal="center" vertical="center"/>
    </xf>
    <xf numFmtId="0" fontId="5" fillId="3" borderId="7" xfId="1" applyFont="1" applyFill="1" applyBorder="1" applyAlignment="1">
      <alignment horizontal="center"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61" fillId="2" borderId="0" xfId="1" applyFont="1" applyFill="1" applyAlignment="1">
      <alignment horizontal="center" vertical="center" wrapText="1"/>
    </xf>
    <xf numFmtId="0" fontId="5" fillId="14" borderId="15" xfId="1" applyFont="1" applyFill="1" applyBorder="1" applyAlignment="1">
      <alignment horizontal="center" vertical="center" wrapText="1"/>
    </xf>
    <xf numFmtId="0" fontId="49" fillId="0" borderId="38" xfId="2" applyFont="1" applyBorder="1" applyAlignment="1">
      <alignment horizontal="center" vertical="top" wrapText="1" readingOrder="1"/>
    </xf>
    <xf numFmtId="0" fontId="49" fillId="0" borderId="39" xfId="2" applyFont="1" applyBorder="1" applyAlignment="1">
      <alignment horizontal="center" vertical="top" wrapText="1" readingOrder="1"/>
    </xf>
    <xf numFmtId="0" fontId="49" fillId="0" borderId="26" xfId="2" applyFont="1" applyBorder="1" applyAlignment="1">
      <alignment horizontal="center" vertical="top" wrapText="1" readingOrder="1"/>
    </xf>
    <xf numFmtId="0" fontId="47" fillId="0" borderId="35" xfId="2" applyFont="1" applyBorder="1" applyAlignment="1">
      <alignment vertical="top" wrapText="1"/>
    </xf>
    <xf numFmtId="0" fontId="47" fillId="0" borderId="36" xfId="2" applyFont="1" applyBorder="1" applyAlignment="1">
      <alignment vertical="top" wrapText="1"/>
    </xf>
    <xf numFmtId="0" fontId="47" fillId="0" borderId="0" xfId="3" applyFont="1"/>
    <xf numFmtId="0" fontId="18" fillId="0" borderId="29" xfId="2" applyFont="1" applyBorder="1" applyAlignment="1">
      <alignment horizontal="center" vertical="top" wrapText="1" readingOrder="1"/>
    </xf>
    <xf numFmtId="0" fontId="47" fillId="0" borderId="29" xfId="2" applyFont="1" applyBorder="1" applyAlignment="1">
      <alignment vertical="top" wrapText="1"/>
    </xf>
    <xf numFmtId="0" fontId="27" fillId="0" borderId="0" xfId="2" applyFont="1" applyAlignment="1">
      <alignment horizontal="center" vertical="top" wrapText="1" readingOrder="1"/>
    </xf>
    <xf numFmtId="0" fontId="18" fillId="0" borderId="0" xfId="2" applyFont="1" applyAlignment="1">
      <alignment horizontal="center" vertical="top" wrapText="1" readingOrder="1"/>
    </xf>
    <xf numFmtId="0" fontId="27" fillId="0" borderId="30" xfId="2" applyFont="1" applyBorder="1" applyAlignment="1">
      <alignment horizontal="center" vertical="top" wrapText="1" readingOrder="1"/>
    </xf>
    <xf numFmtId="0" fontId="47" fillId="0" borderId="30" xfId="2" applyFont="1" applyBorder="1" applyAlignment="1">
      <alignment vertical="top" wrapText="1"/>
    </xf>
    <xf numFmtId="0" fontId="17" fillId="0" borderId="0" xfId="2" applyFont="1" applyAlignment="1">
      <alignment horizontal="center" vertical="top" wrapText="1" readingOrder="1"/>
    </xf>
    <xf numFmtId="0" fontId="17" fillId="0" borderId="31" xfId="2" applyFont="1" applyBorder="1" applyAlignment="1">
      <alignment horizontal="center" vertical="top" wrapText="1" readingOrder="1"/>
    </xf>
    <xf numFmtId="0" fontId="48" fillId="0" borderId="31" xfId="3" applyFont="1" applyBorder="1"/>
    <xf numFmtId="0" fontId="49" fillId="0" borderId="33" xfId="2" applyFont="1" applyBorder="1" applyAlignment="1">
      <alignment horizontal="center" vertical="top" wrapText="1" readingOrder="1"/>
    </xf>
    <xf numFmtId="0" fontId="49" fillId="0" borderId="34" xfId="2" applyFont="1" applyBorder="1" applyAlignment="1">
      <alignment horizontal="center" vertical="top" wrapText="1" readingOrder="1"/>
    </xf>
    <xf numFmtId="0" fontId="49" fillId="0" borderId="40" xfId="2" applyFont="1" applyBorder="1" applyAlignment="1">
      <alignment horizontal="center" vertical="top" wrapText="1" readingOrder="1"/>
    </xf>
    <xf numFmtId="0" fontId="49" fillId="0" borderId="41" xfId="2" applyFont="1" applyBorder="1" applyAlignment="1">
      <alignment horizontal="center" vertical="top" wrapText="1" readingOrder="1"/>
    </xf>
    <xf numFmtId="0" fontId="49" fillId="0" borderId="30" xfId="2" applyFont="1" applyBorder="1" applyAlignment="1">
      <alignment horizontal="center" vertical="top" wrapText="1" readingOrder="1"/>
    </xf>
    <xf numFmtId="0" fontId="49" fillId="0" borderId="42" xfId="2" applyFont="1" applyBorder="1" applyAlignment="1">
      <alignment horizontal="center" vertical="top" wrapText="1" readingOrder="1"/>
    </xf>
    <xf numFmtId="0" fontId="50" fillId="0" borderId="42" xfId="2" applyFont="1" applyBorder="1" applyAlignment="1">
      <alignment vertical="top" wrapText="1" readingOrder="1"/>
    </xf>
    <xf numFmtId="0" fontId="50" fillId="0" borderId="36" xfId="2" applyFont="1" applyBorder="1" applyAlignment="1">
      <alignment vertical="top" wrapText="1" readingOrder="1"/>
    </xf>
    <xf numFmtId="0" fontId="50" fillId="0" borderId="26" xfId="2" applyFont="1" applyBorder="1" applyAlignment="1">
      <alignment vertical="top" wrapText="1" readingOrder="1"/>
    </xf>
    <xf numFmtId="166" fontId="50" fillId="0" borderId="26" xfId="2" applyNumberFormat="1" applyFont="1" applyBorder="1" applyAlignment="1">
      <alignment horizontal="center" vertical="top" wrapText="1" readingOrder="1"/>
    </xf>
    <xf numFmtId="0" fontId="47" fillId="0" borderId="36" xfId="2" applyFont="1" applyBorder="1" applyAlignment="1">
      <alignment horizontal="center" vertical="top" wrapText="1"/>
    </xf>
    <xf numFmtId="0" fontId="29" fillId="0" borderId="0" xfId="2" applyFont="1" applyAlignment="1">
      <alignment vertical="top" wrapText="1" readingOrder="1"/>
    </xf>
    <xf numFmtId="0" fontId="51" fillId="0" borderId="42" xfId="2" applyFont="1" applyBorder="1" applyAlignment="1">
      <alignment vertical="top" wrapText="1" readingOrder="1"/>
    </xf>
    <xf numFmtId="166" fontId="51" fillId="0" borderId="26" xfId="2" applyNumberFormat="1" applyFont="1" applyBorder="1" applyAlignment="1">
      <alignment horizontal="center" vertical="top" wrapText="1" readingOrder="1"/>
    </xf>
    <xf numFmtId="0" fontId="52" fillId="0" borderId="36" xfId="2" applyFont="1" applyBorder="1" applyAlignment="1">
      <alignment horizontal="center" vertical="top" wrapText="1"/>
    </xf>
  </cellXfs>
  <cellStyles count="4">
    <cellStyle name="Įprastas" xfId="0" builtinId="0"/>
    <cellStyle name="Įprastas 2" xfId="1" xr:uid="{B637CBED-27C8-41B3-8306-2BCD20A7B085}"/>
    <cellStyle name="Įprastas 3" xfId="3" xr:uid="{3C875BE7-200E-4CDE-870A-A5619738315B}"/>
    <cellStyle name="Normal" xfId="2" xr:uid="{3097037F-46D5-4C19-BFD5-66692F42CF6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User\desktop\Finansin&#279;s%20ataskaitos_%202023-12-31.xls" TargetMode="External"/><Relationship Id="rId1" Type="http://schemas.openxmlformats.org/officeDocument/2006/relationships/externalLinkPath" Target="file:///D:\User\desktop\Finansin&#279;s%20ataskaitos_%202023-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t="str">
            <v>Pavyzdinė</v>
          </cell>
        </row>
        <row r="3">
          <cell r="A3" t="str">
            <v>Gauta</v>
          </cell>
        </row>
        <row r="4">
          <cell r="A4" t="str">
            <v>Derinimui</v>
          </cell>
        </row>
        <row r="5">
          <cell r="A5" t="str">
            <v>Patvirtinta</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upės derinimui iki 10 15"/>
      <sheetName val="Audito ID detalūs"/>
      <sheetName val="Tarpinės sąskaitos"/>
      <sheetName val="Eliminavimo informacija"/>
      <sheetName val="Eliminavimo grupės"/>
      <sheetName val="Grupės derinimui"/>
      <sheetName val="Sąrašas"/>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Table"/>
      <sheetName val="Graph"/>
      <sheetName val="Trumpiniai"/>
      <sheetName val="Vlist"/>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refreshError="1"/>
      <sheetData sheetId="228">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ulinis"/>
      <sheetName val="Pakeitimai"/>
      <sheetName val="D-PSP-A-ZF; -Q"/>
      <sheetName val="REKVIZITAI"/>
      <sheetName val="D-FBA-1-ZF"/>
      <sheetName val="D-FBA-1-ZF-Q"/>
      <sheetName val="D-GTP-1-ZF"/>
      <sheetName val="D-P05-1-ZF"/>
      <sheetName val="D-P07-3-ZF"/>
      <sheetName val="D-P03-2-ZFn"/>
      <sheetName val="D-P04-1-ZFn"/>
      <sheetName val="D-P04-2-ZFn"/>
      <sheetName val="D-P08-1-ZF"/>
      <sheetName val="D-P09-1-ZF"/>
      <sheetName val="D-P10-1-ZF"/>
      <sheetName val="D-P11-1-ZF"/>
      <sheetName val="D-P12-1-ZF"/>
      <sheetName val="D-P12-2-ZF; -Q"/>
      <sheetName val="D-P17-1-ZF"/>
      <sheetName val="D-VRA-1-ZF"/>
      <sheetName val="D-P02-1-ZF; -Q"/>
      <sheetName val="D-P21-1-ZF; -Q"/>
      <sheetName val="D-P21-2-ZF"/>
      <sheetName val="D-P23-1-ZF; -Q"/>
      <sheetName val="SUVESTINĖ"/>
      <sheetName val="13"/>
      <sheetName val="14"/>
      <sheetName val="15"/>
      <sheetName val="17"/>
      <sheetName val="2"/>
      <sheetName val="152"/>
      <sheetName val="3"/>
      <sheetName val="42"/>
      <sheetName val="Įvedimo formų sąrašas"/>
      <sheetName val="D-P21-B-ZF"/>
      <sheetName val="Žymėjimas"/>
      <sheetName val="D-VRA-1-ZF-Q"/>
      <sheetName val="D-PSA-1-ZF"/>
      <sheetName val="D-GTP-1-ZF-Q"/>
      <sheetName val="D-P00-1-ZF"/>
      <sheetName val="D-P01-1-ZF"/>
      <sheetName val="D-P01-2-ZF"/>
      <sheetName val="D-P01-A-ZF; -Q "/>
      <sheetName val="D-P01-B-ZF; -Q"/>
      <sheetName val="D-P01-C-ZF; -Q"/>
      <sheetName val="D-P01-D-ZF"/>
      <sheetName val="D-P01-E-ZF; -Q"/>
      <sheetName val="D-P02-2-ZF"/>
      <sheetName val="D-P02-3-ZF"/>
      <sheetName val="D-P02-A-ZF"/>
      <sheetName val="D-P03-2-ZF"/>
      <sheetName val="D-P03-A-ZF"/>
      <sheetName val="D-P03-B-ZF"/>
      <sheetName val="D-P03-C-ZF"/>
      <sheetName val="D-P04-2-ZF"/>
      <sheetName val="D-P04-A-ZF"/>
      <sheetName val="D-P04-B-ZF"/>
      <sheetName val="D-P04-C-ZF"/>
      <sheetName val="D-P04-D-ZF"/>
      <sheetName val="D-P05-1-ZF-Q"/>
      <sheetName val="D-P05-2-ZF"/>
      <sheetName val="D-P05-2-ZF-Q"/>
      <sheetName val="D-P05-3-ZF"/>
      <sheetName val="D-P05-3-ZF-Q"/>
      <sheetName val="D-P05-A-ZF "/>
      <sheetName val="D-P05-B-ZF"/>
      <sheetName val="D-P05-C-ZF"/>
      <sheetName val="D-P05-D-ZF"/>
      <sheetName val="D-P05-E-ZF"/>
      <sheetName val="D-P05-E-ZF-Q"/>
      <sheetName val="D-P05-F-ZF"/>
      <sheetName val="D-P05-F-ZF-Q"/>
      <sheetName val="D-P06-1-ZF"/>
      <sheetName val="D-P06-1-ZF-Q"/>
      <sheetName val="D-P06-2-ZF"/>
      <sheetName val="D-P06-A-ZF"/>
      <sheetName val="D-P06-B-ZF"/>
      <sheetName val="D-P06-C-ZF"/>
      <sheetName val="D-P07-2-ZF"/>
      <sheetName val="D-P07-4-ZF"/>
      <sheetName val="D-P07-5-ZF"/>
      <sheetName val="D-P07-A-ZF"/>
      <sheetName val="D-P07-B-ZF"/>
      <sheetName val="D-P07-C-ZF"/>
      <sheetName val="D-P08-2-ZF"/>
      <sheetName val="D-P08-A-ZF"/>
      <sheetName val="D-P08-B-ZF"/>
      <sheetName val="D-P08-C-ZF"/>
      <sheetName val="D-P09-1-ZF-Q"/>
      <sheetName val="D-P09-A-ZF"/>
      <sheetName val="D-P10-1-ZF-Q"/>
      <sheetName val="D-P10-2-ZF"/>
      <sheetName val="D-P10-3-IF"/>
      <sheetName val="D-P10-A-ZF"/>
      <sheetName val="D-P11-2-IF"/>
      <sheetName val="D-P12-1-ZF-Q"/>
      <sheetName val="D-P13-1-ZF"/>
      <sheetName val="D-P13-1-ZF-Q"/>
      <sheetName val="D-P13-2-ZF"/>
      <sheetName val="D-P13-3-ZF"/>
      <sheetName val="D-P13-A-ZF"/>
      <sheetName val="D-P13-B-ZF"/>
      <sheetName val="D-P13-C-ZF"/>
      <sheetName val="D-P13-C-ZF-Q"/>
      <sheetName val="D-P14-1-ZF"/>
      <sheetName val="D-P14-1-ZF -Q"/>
      <sheetName val="D-P14-2-ZF"/>
      <sheetName val="D-P14-3-ZF"/>
      <sheetName val="D-P14-A-ZF"/>
      <sheetName val="D-P14-B-ZF"/>
      <sheetName val="D-P15-1-ZF"/>
      <sheetName val="D-P15-2-ZF"/>
      <sheetName val="D-P15-2-ZF-Q"/>
      <sheetName val="D-P15-A-ZF"/>
      <sheetName val="D-P16-1-ZF"/>
      <sheetName val="D-P17-1-ZF-Q"/>
      <sheetName val="D-P18-A-ZF"/>
      <sheetName val="D-P19-1-ZF"/>
      <sheetName val="D-P19-2-ZF"/>
      <sheetName val="D-P19-2-ZF-Q"/>
      <sheetName val="D-P19-A-ZF"/>
      <sheetName val="D-P20-1-ZF"/>
      <sheetName val="D-P20-2-ZF"/>
      <sheetName val="D-P20-2-ZF-Q"/>
      <sheetName val="D-P20-A-ZF"/>
      <sheetName val="D-P21-A-ZF"/>
      <sheetName val="D-P22-A-ZF"/>
      <sheetName val="D-P22-B-ZF"/>
      <sheetName val="D-P23-A-ZF"/>
      <sheetName val="D-P23-B-ZF"/>
      <sheetName val="D-P24-1-ZF"/>
      <sheetName val="D-P24-A-ZF"/>
      <sheetName val="D-P24-B-ZF"/>
      <sheetName val="D-P25-A-ZF"/>
      <sheetName val="D-P25-B-ZF"/>
      <sheetName val="D-P25-C-ZF"/>
      <sheetName val="D-P25-D-ZF-Q"/>
      <sheetName val="D-P26-A-ZF; -Q"/>
      <sheetName val="D-P26-B-ZF"/>
      <sheetName val="D-P27-1-ZF"/>
      <sheetName val="D-P27-2-ZF"/>
      <sheetName val="D-P27-3-ZF"/>
      <sheetName val="D-P27-A-ZF"/>
      <sheetName val="D-P28-1-ZF"/>
      <sheetName val="D-P28-A-ZF"/>
      <sheetName val="D-P28-B-ZF"/>
      <sheetName val="D-P29-1-ZL; -Q"/>
      <sheetName val="D-P29-2-ZL; -Q"/>
      <sheetName val="D-P29-3-IF; -Q"/>
      <sheetName val="D-P29-A-ZL; -Q"/>
      <sheetName val="D-P29-B-ZL; -Q"/>
      <sheetName val="D-P29-C-IF; -Q"/>
      <sheetName val="D-P30-1-IF"/>
      <sheetName val="D-P30-2-IF"/>
      <sheetName val="D-P31-A-ZF-Q"/>
      <sheetName val="D-P32-A-ZF-Q"/>
      <sheetName val="D-GTP-A-PL"/>
      <sheetName val="D-P04-A-PL"/>
      <sheetName val="D-P15-A-PL"/>
      <sheetName val="D-P19-A-PL"/>
    </sheetNames>
    <sheetDataSet>
      <sheetData sheetId="0" refreshError="1"/>
      <sheetData sheetId="1" refreshError="1"/>
      <sheetData sheetId="2" refreshError="1"/>
      <sheetData sheetId="3" refreshError="1">
        <row r="3">
          <cell r="A3" t="str">
            <v>Ataskaitinis laikotarpis: [2023-12-31]</v>
          </cell>
        </row>
        <row r="4">
          <cell r="A4" t="str">
            <v>[188204587] - [Kėdainių krašto muziejus]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D12">
            <v>7253.02</v>
          </cell>
          <cell r="O12">
            <v>10379.120000000001</v>
          </cell>
        </row>
        <row r="15">
          <cell r="D15">
            <v>525404.88</v>
          </cell>
          <cell r="O15">
            <v>697118.91999999993</v>
          </cell>
        </row>
        <row r="18">
          <cell r="D18">
            <v>471093</v>
          </cell>
          <cell r="O18">
            <v>404135.57999999996</v>
          </cell>
        </row>
        <row r="21">
          <cell r="D21">
            <v>364034.87</v>
          </cell>
          <cell r="O21">
            <v>4571413.87</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17" Type="http://schemas.openxmlformats.org/officeDocument/2006/relationships/hyperlink" Target="http://biudzetasvs/dokumentai?eil=10&amp;stulp=8" TargetMode="External"/><Relationship Id="rId21" Type="http://schemas.openxmlformats.org/officeDocument/2006/relationships/hyperlink" Target="http://biudzetasvs/dokumentai?eil=30&amp;stulp=2" TargetMode="External"/><Relationship Id="rId63" Type="http://schemas.openxmlformats.org/officeDocument/2006/relationships/hyperlink" Target="http://biudzetasvs/dokumentai?eil=5&amp;stulp=4" TargetMode="External"/><Relationship Id="rId159" Type="http://schemas.openxmlformats.org/officeDocument/2006/relationships/hyperlink" Target="http://biudzetasvs/dokumentai?eil=14&amp;stulp=10" TargetMode="External"/><Relationship Id="rId170" Type="http://schemas.openxmlformats.org/officeDocument/2006/relationships/hyperlink" Target="http://biudzetasvs/dokumentai?eil=19&amp;stulp=9" TargetMode="External"/><Relationship Id="rId191" Type="http://schemas.openxmlformats.org/officeDocument/2006/relationships/hyperlink" Target="http://biudzetasvs/dokumentai?eil=21&amp;stulp=10" TargetMode="External"/><Relationship Id="rId205" Type="http://schemas.openxmlformats.org/officeDocument/2006/relationships/hyperlink" Target="http://biudzetasvs/dokumentai?eil=23&amp;stulp=4" TargetMode="External"/><Relationship Id="rId226" Type="http://schemas.openxmlformats.org/officeDocument/2006/relationships/hyperlink" Target="http://biudzetasvs/dokumentai?eil=25&amp;stulp=5" TargetMode="External"/><Relationship Id="rId247" Type="http://schemas.openxmlformats.org/officeDocument/2006/relationships/hyperlink" Target="http://biudzetasvs/dokumentai?eil=27&amp;stulp=6" TargetMode="External"/><Relationship Id="rId107" Type="http://schemas.openxmlformats.org/officeDocument/2006/relationships/hyperlink" Target="http://biudzetasvs/dokumentai?eil=9&amp;stulp=8" TargetMode="External"/><Relationship Id="rId11" Type="http://schemas.openxmlformats.org/officeDocument/2006/relationships/hyperlink" Target="http://biudzetasvs/dokumentai?eil=29&amp;stulp=2" TargetMode="External"/><Relationship Id="rId32" Type="http://schemas.openxmlformats.org/officeDocument/2006/relationships/hyperlink" Target="http://biudzetasvs/dokumentai?eil=2&amp;stulp=3" TargetMode="External"/><Relationship Id="rId53" Type="http://schemas.openxmlformats.org/officeDocument/2006/relationships/hyperlink" Target="http://biudzetasvs/dokumentai?eil=4&amp;stulp=4" TargetMode="External"/><Relationship Id="rId74" Type="http://schemas.openxmlformats.org/officeDocument/2006/relationships/hyperlink" Target="http://biudzetasvs/dokumentai?eil=6&amp;stulp=5" TargetMode="External"/><Relationship Id="rId128" Type="http://schemas.openxmlformats.org/officeDocument/2006/relationships/hyperlink" Target="http://biudzetasvs/dokumentai?eil=11&amp;stulp=9" TargetMode="External"/><Relationship Id="rId149" Type="http://schemas.openxmlformats.org/officeDocument/2006/relationships/hyperlink" Target="http://biudzetasvs/dokumentai?eil=13&amp;stulp=10" TargetMode="External"/><Relationship Id="rId5" Type="http://schemas.openxmlformats.org/officeDocument/2006/relationships/hyperlink" Target="http://biudzetasvs/dokumentai?eil=15&amp;stulp=5" TargetMode="External"/><Relationship Id="rId95" Type="http://schemas.openxmlformats.org/officeDocument/2006/relationships/hyperlink" Target="http://biudzetasvs/dokumentai?eil=8&amp;stulp=6" TargetMode="External"/><Relationship Id="rId160" Type="http://schemas.openxmlformats.org/officeDocument/2006/relationships/hyperlink" Target="http://biudzetasvs/dokumentai?eil=15&amp;stulp=8" TargetMode="External"/><Relationship Id="rId181" Type="http://schemas.openxmlformats.org/officeDocument/2006/relationships/hyperlink" Target="http://biudzetasvs/dokumentai?eil=20&amp;stulp=10" TargetMode="External"/><Relationship Id="rId216" Type="http://schemas.openxmlformats.org/officeDocument/2006/relationships/hyperlink" Target="http://biudzetasvs/dokumentai?eil=24&amp;stulp=5" TargetMode="External"/><Relationship Id="rId237" Type="http://schemas.openxmlformats.org/officeDocument/2006/relationships/hyperlink" Target="http://biudzetasvs/dokumentai?eil=26&amp;stulp=6" TargetMode="External"/><Relationship Id="rId258" Type="http://schemas.openxmlformats.org/officeDocument/2006/relationships/hyperlink" Target="http://biudzetasvs/dokumentai?eil=28&amp;stulp=7" TargetMode="External"/><Relationship Id="rId22" Type="http://schemas.openxmlformats.org/officeDocument/2006/relationships/hyperlink" Target="http://biudzetasvs/dokumentai?eil=30&amp;stulp=3" TargetMode="External"/><Relationship Id="rId43" Type="http://schemas.openxmlformats.org/officeDocument/2006/relationships/hyperlink" Target="http://biudzetasvs/dokumentai?eil=3&amp;stulp=4" TargetMode="External"/><Relationship Id="rId64" Type="http://schemas.openxmlformats.org/officeDocument/2006/relationships/hyperlink" Target="http://biudzetasvs/dokumentai?eil=5&amp;stulp=5" TargetMode="External"/><Relationship Id="rId118" Type="http://schemas.openxmlformats.org/officeDocument/2006/relationships/hyperlink" Target="http://biudzetasvs/dokumentai?eil=10&amp;stulp=9" TargetMode="External"/><Relationship Id="rId139" Type="http://schemas.openxmlformats.org/officeDocument/2006/relationships/hyperlink" Target="http://biudzetasvs/dokumentai?eil=12&amp;stulp=10" TargetMode="External"/><Relationship Id="rId85" Type="http://schemas.openxmlformats.org/officeDocument/2006/relationships/hyperlink" Target="http://biudzetasvs/dokumentai?eil=7&amp;stulp=6" TargetMode="External"/><Relationship Id="rId150" Type="http://schemas.openxmlformats.org/officeDocument/2006/relationships/hyperlink" Target="http://biudzetasvs/dokumentai?eil=14&amp;stulp=1" TargetMode="External"/><Relationship Id="rId171" Type="http://schemas.openxmlformats.org/officeDocument/2006/relationships/hyperlink" Target="http://biudzetasvs/dokumentai?eil=19&amp;stulp=10" TargetMode="External"/><Relationship Id="rId192" Type="http://schemas.openxmlformats.org/officeDocument/2006/relationships/hyperlink" Target="http://biudzetasvs/dokumentai?eil=22&amp;stulp=1" TargetMode="External"/><Relationship Id="rId206" Type="http://schemas.openxmlformats.org/officeDocument/2006/relationships/hyperlink" Target="http://biudzetasvs/dokumentai?eil=23&amp;stulp=5" TargetMode="External"/><Relationship Id="rId227" Type="http://schemas.openxmlformats.org/officeDocument/2006/relationships/hyperlink" Target="http://biudzetasvs/dokumentai?eil=25&amp;stulp=6" TargetMode="External"/><Relationship Id="rId248" Type="http://schemas.openxmlformats.org/officeDocument/2006/relationships/hyperlink" Target="http://biudzetasvs/dokumentai?eil=27&amp;stulp=7" TargetMode="External"/><Relationship Id="rId12" Type="http://schemas.openxmlformats.org/officeDocument/2006/relationships/hyperlink" Target="http://biudzetasvs/dokumentai?eil=29&amp;stulp=3" TargetMode="External"/><Relationship Id="rId33" Type="http://schemas.openxmlformats.org/officeDocument/2006/relationships/hyperlink" Target="http://biudzetasvs/dokumentai?eil=2&amp;stulp=4" TargetMode="External"/><Relationship Id="rId108" Type="http://schemas.openxmlformats.org/officeDocument/2006/relationships/hyperlink" Target="http://biudzetasvs/dokumentai?eil=9&amp;stulp=9" TargetMode="External"/><Relationship Id="rId129" Type="http://schemas.openxmlformats.org/officeDocument/2006/relationships/hyperlink" Target="http://biudzetasvs/dokumentai?eil=11&amp;stulp=10" TargetMode="External"/><Relationship Id="rId54" Type="http://schemas.openxmlformats.org/officeDocument/2006/relationships/hyperlink" Target="http://biudzetasvs/dokumentai?eil=4&amp;stulp=5" TargetMode="External"/><Relationship Id="rId75" Type="http://schemas.openxmlformats.org/officeDocument/2006/relationships/hyperlink" Target="http://biudzetasvs/dokumentai?eil=6&amp;stulp=6" TargetMode="External"/><Relationship Id="rId96" Type="http://schemas.openxmlformats.org/officeDocument/2006/relationships/hyperlink" Target="http://biudzetasvs/dokumentai?eil=8&amp;stulp=7" TargetMode="External"/><Relationship Id="rId140" Type="http://schemas.openxmlformats.org/officeDocument/2006/relationships/hyperlink" Target="http://biudzetasvs/dokumentai?eil=13&amp;stulp=1" TargetMode="External"/><Relationship Id="rId161" Type="http://schemas.openxmlformats.org/officeDocument/2006/relationships/hyperlink" Target="http://biudzetasvs/dokumentai?eil=15&amp;stulp=8" TargetMode="External"/><Relationship Id="rId182" Type="http://schemas.openxmlformats.org/officeDocument/2006/relationships/hyperlink" Target="http://biudzetasvs/dokumentai?eil=21&amp;stulp=1" TargetMode="External"/><Relationship Id="rId217" Type="http://schemas.openxmlformats.org/officeDocument/2006/relationships/hyperlink" Target="http://biudzetasvs/dokumentai?eil=24&amp;stulp=6" TargetMode="External"/><Relationship Id="rId6" Type="http://schemas.openxmlformats.org/officeDocument/2006/relationships/hyperlink" Target="http://biudzetasvs/dokumentai?eil=15&amp;stulp=6" TargetMode="External"/><Relationship Id="rId238" Type="http://schemas.openxmlformats.org/officeDocument/2006/relationships/hyperlink" Target="http://biudzetasvs/dokumentai?eil=26&amp;stulp=7" TargetMode="External"/><Relationship Id="rId259" Type="http://schemas.openxmlformats.org/officeDocument/2006/relationships/hyperlink" Target="http://biudzetasvs/dokumentai?eil=28&amp;stulp=8" TargetMode="External"/><Relationship Id="rId23" Type="http://schemas.openxmlformats.org/officeDocument/2006/relationships/hyperlink" Target="http://biudzetasvs/dokumentai?eil=30&amp;stulp=4" TargetMode="External"/><Relationship Id="rId119" Type="http://schemas.openxmlformats.org/officeDocument/2006/relationships/hyperlink" Target="http://biudzetasvs/dokumentai?eil=10&amp;stulp=10" TargetMode="External"/><Relationship Id="rId44" Type="http://schemas.openxmlformats.org/officeDocument/2006/relationships/hyperlink" Target="http://biudzetasvs/dokumentai?eil=3&amp;stulp=5" TargetMode="External"/><Relationship Id="rId65" Type="http://schemas.openxmlformats.org/officeDocument/2006/relationships/hyperlink" Target="http://biudzetasvs/dokumentai?eil=5&amp;stulp=6" TargetMode="External"/><Relationship Id="rId86" Type="http://schemas.openxmlformats.org/officeDocument/2006/relationships/hyperlink" Target="http://biudzetasvs/dokumentai?eil=7&amp;stulp=7" TargetMode="External"/><Relationship Id="rId130" Type="http://schemas.openxmlformats.org/officeDocument/2006/relationships/hyperlink" Target="http://biudzetasvs/dokumentai?eil=12&amp;stulp=1" TargetMode="External"/><Relationship Id="rId151" Type="http://schemas.openxmlformats.org/officeDocument/2006/relationships/hyperlink" Target="http://biudzetasvs/dokumentai?eil=14&amp;stulp=2" TargetMode="External"/><Relationship Id="rId172" Type="http://schemas.openxmlformats.org/officeDocument/2006/relationships/hyperlink" Target="http://biudzetasvs/dokumentai?eil=20&amp;stulp=1" TargetMode="External"/><Relationship Id="rId193" Type="http://schemas.openxmlformats.org/officeDocument/2006/relationships/hyperlink" Target="http://biudzetasvs/dokumentai?eil=22&amp;stulp=2" TargetMode="External"/><Relationship Id="rId207" Type="http://schemas.openxmlformats.org/officeDocument/2006/relationships/hyperlink" Target="http://biudzetasvs/dokumentai?eil=23&amp;stulp=6" TargetMode="External"/><Relationship Id="rId228" Type="http://schemas.openxmlformats.org/officeDocument/2006/relationships/hyperlink" Target="http://biudzetasvs/dokumentai?eil=25&amp;stulp=7" TargetMode="External"/><Relationship Id="rId249" Type="http://schemas.openxmlformats.org/officeDocument/2006/relationships/hyperlink" Target="http://biudzetasvs/dokumentai?eil=27&amp;stulp=8" TargetMode="External"/><Relationship Id="rId13" Type="http://schemas.openxmlformats.org/officeDocument/2006/relationships/hyperlink" Target="http://biudzetasvs/dokumentai?eil=29&amp;stulp=4" TargetMode="External"/><Relationship Id="rId109" Type="http://schemas.openxmlformats.org/officeDocument/2006/relationships/hyperlink" Target="http://biudzetasvs/dokumentai?eil=9&amp;stulp=10" TargetMode="External"/><Relationship Id="rId260" Type="http://schemas.openxmlformats.org/officeDocument/2006/relationships/hyperlink" Target="http://biudzetasvs/dokumentai?eil=28&amp;stulp=9" TargetMode="External"/><Relationship Id="rId34" Type="http://schemas.openxmlformats.org/officeDocument/2006/relationships/hyperlink" Target="http://biudzetasvs/dokumentai?eil=2&amp;stulp=5" TargetMode="External"/><Relationship Id="rId55" Type="http://schemas.openxmlformats.org/officeDocument/2006/relationships/hyperlink" Target="http://biudzetasvs/dokumentai?eil=4&amp;stulp=6" TargetMode="External"/><Relationship Id="rId76" Type="http://schemas.openxmlformats.org/officeDocument/2006/relationships/hyperlink" Target="http://biudzetasvs/dokumentai?eil=6&amp;stulp=7" TargetMode="External"/><Relationship Id="rId97" Type="http://schemas.openxmlformats.org/officeDocument/2006/relationships/hyperlink" Target="http://biudzetasvs/dokumentai?eil=8&amp;stulp=8" TargetMode="External"/><Relationship Id="rId120" Type="http://schemas.openxmlformats.org/officeDocument/2006/relationships/hyperlink" Target="http://biudzetasvs/dokumentai?eil=11&amp;stulp=1" TargetMode="External"/><Relationship Id="rId141" Type="http://schemas.openxmlformats.org/officeDocument/2006/relationships/hyperlink" Target="http://biudzetasvs/dokumentai?eil=13&amp;stulp=2" TargetMode="External"/><Relationship Id="rId7" Type="http://schemas.openxmlformats.org/officeDocument/2006/relationships/hyperlink" Target="http://biudzetasvs/dokumentai?eil=15&amp;stulp=7" TargetMode="External"/><Relationship Id="rId162" Type="http://schemas.openxmlformats.org/officeDocument/2006/relationships/hyperlink" Target="http://biudzetasvs/dokumentai?eil=19&amp;stulp=1" TargetMode="External"/><Relationship Id="rId183" Type="http://schemas.openxmlformats.org/officeDocument/2006/relationships/hyperlink" Target="http://biudzetasvs/dokumentai?eil=21&amp;stulp=2" TargetMode="External"/><Relationship Id="rId218" Type="http://schemas.openxmlformats.org/officeDocument/2006/relationships/hyperlink" Target="http://biudzetasvs/dokumentai?eil=24&amp;stulp=7" TargetMode="External"/><Relationship Id="rId239" Type="http://schemas.openxmlformats.org/officeDocument/2006/relationships/hyperlink" Target="http://biudzetasvs/dokumentai?eil=26&amp;stulp=8" TargetMode="External"/><Relationship Id="rId250" Type="http://schemas.openxmlformats.org/officeDocument/2006/relationships/hyperlink" Target="http://biudzetasvs/dokumentai?eil=27&amp;stulp=9" TargetMode="External"/><Relationship Id="rId24" Type="http://schemas.openxmlformats.org/officeDocument/2006/relationships/hyperlink" Target="http://biudzetasvs/dokumentai?eil=30&amp;stulp=5" TargetMode="External"/><Relationship Id="rId45" Type="http://schemas.openxmlformats.org/officeDocument/2006/relationships/hyperlink" Target="http://biudzetasvs/dokumentai?eil=3&amp;stulp=6" TargetMode="External"/><Relationship Id="rId66" Type="http://schemas.openxmlformats.org/officeDocument/2006/relationships/hyperlink" Target="http://biudzetasvs/dokumentai?eil=5&amp;stulp=7" TargetMode="External"/><Relationship Id="rId87" Type="http://schemas.openxmlformats.org/officeDocument/2006/relationships/hyperlink" Target="http://biudzetasvs/dokumentai?eil=7&amp;stulp=8" TargetMode="External"/><Relationship Id="rId110" Type="http://schemas.openxmlformats.org/officeDocument/2006/relationships/hyperlink" Target="http://biudzetasvs/dokumentai?eil=10&amp;stulp=1" TargetMode="External"/><Relationship Id="rId131" Type="http://schemas.openxmlformats.org/officeDocument/2006/relationships/hyperlink" Target="http://biudzetasvs/dokumentai?eil=12&amp;stulp=2" TargetMode="External"/><Relationship Id="rId152" Type="http://schemas.openxmlformats.org/officeDocument/2006/relationships/hyperlink" Target="http://biudzetasvs/dokumentai?eil=14&amp;stulp=3" TargetMode="External"/><Relationship Id="rId173" Type="http://schemas.openxmlformats.org/officeDocument/2006/relationships/hyperlink" Target="http://biudzetasvs/dokumentai?eil=20&amp;stulp=2" TargetMode="External"/><Relationship Id="rId194" Type="http://schemas.openxmlformats.org/officeDocument/2006/relationships/hyperlink" Target="http://biudzetasvs/dokumentai?eil=22&amp;stulp=3" TargetMode="External"/><Relationship Id="rId208" Type="http://schemas.openxmlformats.org/officeDocument/2006/relationships/hyperlink" Target="http://biudzetasvs/dokumentai?eil=23&amp;stulp=7" TargetMode="External"/><Relationship Id="rId229" Type="http://schemas.openxmlformats.org/officeDocument/2006/relationships/hyperlink" Target="http://biudzetasvs/dokumentai?eil=25&amp;stulp=8" TargetMode="External"/><Relationship Id="rId240" Type="http://schemas.openxmlformats.org/officeDocument/2006/relationships/hyperlink" Target="http://biudzetasvs/dokumentai?eil=26&amp;stulp=9" TargetMode="External"/><Relationship Id="rId261" Type="http://schemas.openxmlformats.org/officeDocument/2006/relationships/hyperlink" Target="http://biudzetasvs/dokumentai?eil=28&amp;stulp=10" TargetMode="External"/><Relationship Id="rId14" Type="http://schemas.openxmlformats.org/officeDocument/2006/relationships/hyperlink" Target="http://biudzetasvs/dokumentai?eil=29&amp;stulp=5" TargetMode="External"/><Relationship Id="rId35" Type="http://schemas.openxmlformats.org/officeDocument/2006/relationships/hyperlink" Target="http://biudzetasvs/dokumentai?eil=2&amp;stulp=6" TargetMode="External"/><Relationship Id="rId56" Type="http://schemas.openxmlformats.org/officeDocument/2006/relationships/hyperlink" Target="http://biudzetasvs/dokumentai?eil=4&amp;stulp=7" TargetMode="External"/><Relationship Id="rId77" Type="http://schemas.openxmlformats.org/officeDocument/2006/relationships/hyperlink" Target="http://biudzetasvs/dokumentai?eil=6&amp;stulp=8" TargetMode="External"/><Relationship Id="rId100" Type="http://schemas.openxmlformats.org/officeDocument/2006/relationships/hyperlink" Target="http://biudzetasvs/dokumentai?eil=9&amp;stulp=1" TargetMode="External"/><Relationship Id="rId8" Type="http://schemas.openxmlformats.org/officeDocument/2006/relationships/hyperlink" Target="http://biudzetasvs/dokumentai?eil=15&amp;stulp=9" TargetMode="External"/><Relationship Id="rId98" Type="http://schemas.openxmlformats.org/officeDocument/2006/relationships/hyperlink" Target="http://biudzetasvs/dokumentai?eil=8&amp;stulp=9" TargetMode="External"/><Relationship Id="rId121" Type="http://schemas.openxmlformats.org/officeDocument/2006/relationships/hyperlink" Target="http://biudzetasvs/dokumentai?eil=11&amp;stulp=2" TargetMode="External"/><Relationship Id="rId142" Type="http://schemas.openxmlformats.org/officeDocument/2006/relationships/hyperlink" Target="http://biudzetasvs/dokumentai?eil=13&amp;stulp=3" TargetMode="External"/><Relationship Id="rId163" Type="http://schemas.openxmlformats.org/officeDocument/2006/relationships/hyperlink" Target="http://biudzetasvs/dokumentai?eil=19&amp;stulp=2" TargetMode="External"/><Relationship Id="rId184" Type="http://schemas.openxmlformats.org/officeDocument/2006/relationships/hyperlink" Target="http://biudzetasvs/dokumentai?eil=21&amp;stulp=3" TargetMode="External"/><Relationship Id="rId219" Type="http://schemas.openxmlformats.org/officeDocument/2006/relationships/hyperlink" Target="http://biudzetasvs/dokumentai?eil=24&amp;stulp=8" TargetMode="External"/><Relationship Id="rId230" Type="http://schemas.openxmlformats.org/officeDocument/2006/relationships/hyperlink" Target="http://biudzetasvs/dokumentai?eil=25&amp;stulp=9" TargetMode="External"/><Relationship Id="rId251" Type="http://schemas.openxmlformats.org/officeDocument/2006/relationships/hyperlink" Target="http://biudzetasvs/dokumentai?eil=27&amp;stulp=10" TargetMode="External"/><Relationship Id="rId25" Type="http://schemas.openxmlformats.org/officeDocument/2006/relationships/hyperlink" Target="http://biudzetasvs/dokumentai?eil=30&amp;stulp=6" TargetMode="External"/><Relationship Id="rId46" Type="http://schemas.openxmlformats.org/officeDocument/2006/relationships/hyperlink" Target="http://biudzetasvs/dokumentai?eil=3&amp;stulp=7" TargetMode="External"/><Relationship Id="rId67" Type="http://schemas.openxmlformats.org/officeDocument/2006/relationships/hyperlink" Target="http://biudzetasvs/dokumentai?eil=5&amp;stulp=8" TargetMode="External"/><Relationship Id="rId88" Type="http://schemas.openxmlformats.org/officeDocument/2006/relationships/hyperlink" Target="http://biudzetasvs/dokumentai?eil=7&amp;stulp=9" TargetMode="External"/><Relationship Id="rId111" Type="http://schemas.openxmlformats.org/officeDocument/2006/relationships/hyperlink" Target="http://biudzetasvs/dokumentai?eil=10&amp;stulp=2" TargetMode="External"/><Relationship Id="rId132" Type="http://schemas.openxmlformats.org/officeDocument/2006/relationships/hyperlink" Target="http://biudzetasvs/dokumentai?eil=12&amp;stulp=3" TargetMode="External"/><Relationship Id="rId153" Type="http://schemas.openxmlformats.org/officeDocument/2006/relationships/hyperlink" Target="http://biudzetasvs/dokumentai?eil=14&amp;stulp=4" TargetMode="External"/><Relationship Id="rId174" Type="http://schemas.openxmlformats.org/officeDocument/2006/relationships/hyperlink" Target="http://biudzetasvs/dokumentai?eil=20&amp;stulp=3" TargetMode="External"/><Relationship Id="rId195" Type="http://schemas.openxmlformats.org/officeDocument/2006/relationships/hyperlink" Target="http://biudzetasvs/dokumentai?eil=22&amp;stulp=4" TargetMode="External"/><Relationship Id="rId209" Type="http://schemas.openxmlformats.org/officeDocument/2006/relationships/hyperlink" Target="http://biudzetasvs/dokumentai?eil=23&amp;stulp=8" TargetMode="External"/><Relationship Id="rId220" Type="http://schemas.openxmlformats.org/officeDocument/2006/relationships/hyperlink" Target="http://biudzetasvs/dokumentai?eil=24&amp;stulp=9" TargetMode="External"/><Relationship Id="rId241" Type="http://schemas.openxmlformats.org/officeDocument/2006/relationships/hyperlink" Target="http://biudzetasvs/dokumentai?eil=26&amp;stulp=10" TargetMode="External"/><Relationship Id="rId15" Type="http://schemas.openxmlformats.org/officeDocument/2006/relationships/hyperlink" Target="http://biudzetasvs/dokumentai?eil=29&amp;stulp=6" TargetMode="External"/><Relationship Id="rId36" Type="http://schemas.openxmlformats.org/officeDocument/2006/relationships/hyperlink" Target="http://biudzetasvs/dokumentai?eil=2&amp;stulp=7" TargetMode="External"/><Relationship Id="rId57" Type="http://schemas.openxmlformats.org/officeDocument/2006/relationships/hyperlink" Target="http://biudzetasvs/dokumentai?eil=4&amp;stulp=8" TargetMode="External"/><Relationship Id="rId262" Type="http://schemas.openxmlformats.org/officeDocument/2006/relationships/printerSettings" Target="../printerSettings/printerSettings12.bin"/><Relationship Id="rId78" Type="http://schemas.openxmlformats.org/officeDocument/2006/relationships/hyperlink" Target="http://biudzetasvs/dokumentai?eil=6&amp;stulp=9" TargetMode="External"/><Relationship Id="rId99" Type="http://schemas.openxmlformats.org/officeDocument/2006/relationships/hyperlink" Target="http://biudzetasvs/dokumentai?eil=8&amp;stulp=10" TargetMode="External"/><Relationship Id="rId101" Type="http://schemas.openxmlformats.org/officeDocument/2006/relationships/hyperlink" Target="http://biudzetasvs/dokumentai?eil=9&amp;stulp=2" TargetMode="External"/><Relationship Id="rId122" Type="http://schemas.openxmlformats.org/officeDocument/2006/relationships/hyperlink" Target="http://biudzetasvs/dokumentai?eil=11&amp;stulp=3" TargetMode="External"/><Relationship Id="rId143" Type="http://schemas.openxmlformats.org/officeDocument/2006/relationships/hyperlink" Target="http://biudzetasvs/dokumentai?eil=13&amp;stulp=4" TargetMode="External"/><Relationship Id="rId164" Type="http://schemas.openxmlformats.org/officeDocument/2006/relationships/hyperlink" Target="http://biudzetasvs/dokumentai?eil=19&amp;stulp=3" TargetMode="External"/><Relationship Id="rId185" Type="http://schemas.openxmlformats.org/officeDocument/2006/relationships/hyperlink" Target="http://biudzetasvs/dokumentai?eil=21&amp;stulp=4" TargetMode="External"/><Relationship Id="rId9" Type="http://schemas.openxmlformats.org/officeDocument/2006/relationships/hyperlink" Target="http://biudzetasvs/dokumentai?eil=15&amp;stulp=10" TargetMode="External"/><Relationship Id="rId210" Type="http://schemas.openxmlformats.org/officeDocument/2006/relationships/hyperlink" Target="http://biudzetasvs/dokumentai?eil=23&amp;stulp=9" TargetMode="External"/><Relationship Id="rId26" Type="http://schemas.openxmlformats.org/officeDocument/2006/relationships/hyperlink" Target="http://biudzetasvs/dokumentai?eil=30&amp;stulp=7" TargetMode="External"/><Relationship Id="rId231" Type="http://schemas.openxmlformats.org/officeDocument/2006/relationships/hyperlink" Target="http://biudzetasvs/dokumentai?eil=25&amp;stulp=10" TargetMode="External"/><Relationship Id="rId252" Type="http://schemas.openxmlformats.org/officeDocument/2006/relationships/hyperlink" Target="http://biudzetasvs/dokumentai?eil=28&amp;stulp=1" TargetMode="External"/><Relationship Id="rId47" Type="http://schemas.openxmlformats.org/officeDocument/2006/relationships/hyperlink" Target="http://biudzetasvs/dokumentai?eil=3&amp;stulp=8" TargetMode="External"/><Relationship Id="rId68" Type="http://schemas.openxmlformats.org/officeDocument/2006/relationships/hyperlink" Target="http://biudzetasvs/dokumentai?eil=5&amp;stulp=9" TargetMode="External"/><Relationship Id="rId89" Type="http://schemas.openxmlformats.org/officeDocument/2006/relationships/hyperlink" Target="http://biudzetasvs/dokumentai?eil=7&amp;stulp=10" TargetMode="External"/><Relationship Id="rId112" Type="http://schemas.openxmlformats.org/officeDocument/2006/relationships/hyperlink" Target="http://biudzetasvs/dokumentai?eil=10&amp;stulp=3" TargetMode="External"/><Relationship Id="rId133" Type="http://schemas.openxmlformats.org/officeDocument/2006/relationships/hyperlink" Target="http://biudzetasvs/dokumentai?eil=12&amp;stulp=4" TargetMode="External"/><Relationship Id="rId154" Type="http://schemas.openxmlformats.org/officeDocument/2006/relationships/hyperlink" Target="http://biudzetasvs/dokumentai?eil=14&amp;stulp=5" TargetMode="External"/><Relationship Id="rId175" Type="http://schemas.openxmlformats.org/officeDocument/2006/relationships/hyperlink" Target="http://biudzetasvs/dokumentai?eil=20&amp;stulp=4" TargetMode="External"/><Relationship Id="rId196" Type="http://schemas.openxmlformats.org/officeDocument/2006/relationships/hyperlink" Target="http://biudzetasvs/dokumentai?eil=22&amp;stulp=5" TargetMode="External"/><Relationship Id="rId200" Type="http://schemas.openxmlformats.org/officeDocument/2006/relationships/hyperlink" Target="http://biudzetasvs/dokumentai?eil=22&amp;stulp=9" TargetMode="External"/><Relationship Id="rId16" Type="http://schemas.openxmlformats.org/officeDocument/2006/relationships/hyperlink" Target="http://biudzetasvs/dokumentai?eil=29&amp;stulp=7" TargetMode="External"/><Relationship Id="rId221" Type="http://schemas.openxmlformats.org/officeDocument/2006/relationships/hyperlink" Target="http://biudzetasvs/dokumentai?eil=24&amp;stulp=10" TargetMode="External"/><Relationship Id="rId242" Type="http://schemas.openxmlformats.org/officeDocument/2006/relationships/hyperlink" Target="http://biudzetasvs/dokumentai?eil=27&amp;stulp=1" TargetMode="External"/><Relationship Id="rId37" Type="http://schemas.openxmlformats.org/officeDocument/2006/relationships/hyperlink" Target="http://biudzetasvs/dokumentai?eil=2&amp;stulp=8" TargetMode="External"/><Relationship Id="rId58" Type="http://schemas.openxmlformats.org/officeDocument/2006/relationships/hyperlink" Target="http://biudzetasvs/dokumentai?eil=4&amp;stulp=9" TargetMode="External"/><Relationship Id="rId79" Type="http://schemas.openxmlformats.org/officeDocument/2006/relationships/hyperlink" Target="http://biudzetasvs/dokumentai?eil=6&amp;stulp=10" TargetMode="External"/><Relationship Id="rId102" Type="http://schemas.openxmlformats.org/officeDocument/2006/relationships/hyperlink" Target="http://biudzetasvs/dokumentai?eil=9&amp;stulp=3" TargetMode="External"/><Relationship Id="rId123" Type="http://schemas.openxmlformats.org/officeDocument/2006/relationships/hyperlink" Target="http://biudzetasvs/dokumentai?eil=11&amp;stulp=4" TargetMode="External"/><Relationship Id="rId144" Type="http://schemas.openxmlformats.org/officeDocument/2006/relationships/hyperlink" Target="http://biudzetasvs/dokumentai?eil=13&amp;stulp=5" TargetMode="External"/><Relationship Id="rId90" Type="http://schemas.openxmlformats.org/officeDocument/2006/relationships/hyperlink" Target="http://biudzetasvs/dokumentai?eil=8&amp;stulp=1" TargetMode="External"/><Relationship Id="rId165" Type="http://schemas.openxmlformats.org/officeDocument/2006/relationships/hyperlink" Target="http://biudzetasvs/dokumentai?eil=19&amp;stulp=4" TargetMode="External"/><Relationship Id="rId186" Type="http://schemas.openxmlformats.org/officeDocument/2006/relationships/hyperlink" Target="http://biudzetasvs/dokumentai?eil=21&amp;stulp=5" TargetMode="External"/><Relationship Id="rId211" Type="http://schemas.openxmlformats.org/officeDocument/2006/relationships/hyperlink" Target="http://biudzetasvs/dokumentai?eil=23&amp;stulp=10" TargetMode="External"/><Relationship Id="rId232" Type="http://schemas.openxmlformats.org/officeDocument/2006/relationships/hyperlink" Target="http://biudzetasvs/dokumentai?eil=26&amp;stulp=1" TargetMode="External"/><Relationship Id="rId253" Type="http://schemas.openxmlformats.org/officeDocument/2006/relationships/hyperlink" Target="http://biudzetasvs/dokumentai?eil=28&amp;stulp=2" TargetMode="External"/><Relationship Id="rId27" Type="http://schemas.openxmlformats.org/officeDocument/2006/relationships/hyperlink" Target="http://biudzetasvs/dokumentai?eil=30&amp;stulp=8" TargetMode="External"/><Relationship Id="rId48" Type="http://schemas.openxmlformats.org/officeDocument/2006/relationships/hyperlink" Target="http://biudzetasvs/dokumentai?eil=3&amp;stulp=9" TargetMode="External"/><Relationship Id="rId69" Type="http://schemas.openxmlformats.org/officeDocument/2006/relationships/hyperlink" Target="http://biudzetasvs/dokumentai?eil=5&amp;stulp=10" TargetMode="External"/><Relationship Id="rId113" Type="http://schemas.openxmlformats.org/officeDocument/2006/relationships/hyperlink" Target="http://biudzetasvs/dokumentai?eil=10&amp;stulp=4" TargetMode="External"/><Relationship Id="rId134" Type="http://schemas.openxmlformats.org/officeDocument/2006/relationships/hyperlink" Target="http://biudzetasvs/dokumentai?eil=12&amp;stulp=5" TargetMode="External"/><Relationship Id="rId80" Type="http://schemas.openxmlformats.org/officeDocument/2006/relationships/hyperlink" Target="http://biudzetasvs/dokumentai?eil=7&amp;stulp=1" TargetMode="External"/><Relationship Id="rId155" Type="http://schemas.openxmlformats.org/officeDocument/2006/relationships/hyperlink" Target="http://biudzetasvs/dokumentai?eil=14&amp;stulp=6" TargetMode="External"/><Relationship Id="rId176" Type="http://schemas.openxmlformats.org/officeDocument/2006/relationships/hyperlink" Target="http://biudzetasvs/dokumentai?eil=20&amp;stulp=5" TargetMode="External"/><Relationship Id="rId197" Type="http://schemas.openxmlformats.org/officeDocument/2006/relationships/hyperlink" Target="http://biudzetasvs/dokumentai?eil=22&amp;stulp=6" TargetMode="External"/><Relationship Id="rId201" Type="http://schemas.openxmlformats.org/officeDocument/2006/relationships/hyperlink" Target="http://biudzetasvs/dokumentai?eil=22&amp;stulp=10" TargetMode="External"/><Relationship Id="rId222" Type="http://schemas.openxmlformats.org/officeDocument/2006/relationships/hyperlink" Target="http://biudzetasvs/dokumentai?eil=25&amp;stulp=1" TargetMode="External"/><Relationship Id="rId243" Type="http://schemas.openxmlformats.org/officeDocument/2006/relationships/hyperlink" Target="http://biudzetasvs/dokumentai?eil=27&amp;stulp=2" TargetMode="External"/><Relationship Id="rId17" Type="http://schemas.openxmlformats.org/officeDocument/2006/relationships/hyperlink" Target="http://biudzetasvs/dokumentai?eil=29&amp;stulp=8" TargetMode="External"/><Relationship Id="rId38" Type="http://schemas.openxmlformats.org/officeDocument/2006/relationships/hyperlink" Target="http://biudzetasvs/dokumentai?eil=2&amp;stulp=9" TargetMode="External"/><Relationship Id="rId59" Type="http://schemas.openxmlformats.org/officeDocument/2006/relationships/hyperlink" Target="http://biudzetasvs/dokumentai?eil=4&amp;stulp=10" TargetMode="External"/><Relationship Id="rId103" Type="http://schemas.openxmlformats.org/officeDocument/2006/relationships/hyperlink" Target="http://biudzetasvs/dokumentai?eil=9&amp;stulp=4" TargetMode="External"/><Relationship Id="rId124" Type="http://schemas.openxmlformats.org/officeDocument/2006/relationships/hyperlink" Target="http://biudzetasvs/dokumentai?eil=11&amp;stulp=5" TargetMode="External"/><Relationship Id="rId70" Type="http://schemas.openxmlformats.org/officeDocument/2006/relationships/hyperlink" Target="http://biudzetasvs/dokumentai?eil=6&amp;stulp=1" TargetMode="External"/><Relationship Id="rId91" Type="http://schemas.openxmlformats.org/officeDocument/2006/relationships/hyperlink" Target="http://biudzetasvs/dokumentai?eil=8&amp;stulp=2" TargetMode="External"/><Relationship Id="rId145" Type="http://schemas.openxmlformats.org/officeDocument/2006/relationships/hyperlink" Target="http://biudzetasvs/dokumentai?eil=13&amp;stulp=6" TargetMode="External"/><Relationship Id="rId166" Type="http://schemas.openxmlformats.org/officeDocument/2006/relationships/hyperlink" Target="http://biudzetasvs/dokumentai?eil=19&amp;stulp=5" TargetMode="External"/><Relationship Id="rId187" Type="http://schemas.openxmlformats.org/officeDocument/2006/relationships/hyperlink" Target="http://biudzetasvs/dokumentai?eil=21&amp;stulp=6" TargetMode="External"/><Relationship Id="rId1" Type="http://schemas.openxmlformats.org/officeDocument/2006/relationships/hyperlink" Target="http://biudzetasvs/dokumentai?eil=15&amp;stulp=1" TargetMode="External"/><Relationship Id="rId212" Type="http://schemas.openxmlformats.org/officeDocument/2006/relationships/hyperlink" Target="http://biudzetasvs/dokumentai?eil=24&amp;stulp=1" TargetMode="External"/><Relationship Id="rId233" Type="http://schemas.openxmlformats.org/officeDocument/2006/relationships/hyperlink" Target="http://biudzetasvs/dokumentai?eil=26&amp;stulp=2" TargetMode="External"/><Relationship Id="rId254" Type="http://schemas.openxmlformats.org/officeDocument/2006/relationships/hyperlink" Target="http://biudzetasvs/dokumentai?eil=28&amp;stulp=3" TargetMode="External"/><Relationship Id="rId28" Type="http://schemas.openxmlformats.org/officeDocument/2006/relationships/hyperlink" Target="http://biudzetasvs/dokumentai?eil=30&amp;stulp=9" TargetMode="External"/><Relationship Id="rId49" Type="http://schemas.openxmlformats.org/officeDocument/2006/relationships/hyperlink" Target="http://biudzetasvs/dokumentai?eil=3&amp;stulp=10" TargetMode="External"/><Relationship Id="rId114" Type="http://schemas.openxmlformats.org/officeDocument/2006/relationships/hyperlink" Target="http://biudzetasvs/dokumentai?eil=10&amp;stulp=5" TargetMode="External"/><Relationship Id="rId60" Type="http://schemas.openxmlformats.org/officeDocument/2006/relationships/hyperlink" Target="http://biudzetasvs/dokumentai?eil=5&amp;stulp=1" TargetMode="External"/><Relationship Id="rId81" Type="http://schemas.openxmlformats.org/officeDocument/2006/relationships/hyperlink" Target="http://biudzetasvs/dokumentai?eil=7&amp;stulp=2" TargetMode="External"/><Relationship Id="rId135" Type="http://schemas.openxmlformats.org/officeDocument/2006/relationships/hyperlink" Target="http://biudzetasvs/dokumentai?eil=12&amp;stulp=6" TargetMode="External"/><Relationship Id="rId156" Type="http://schemas.openxmlformats.org/officeDocument/2006/relationships/hyperlink" Target="http://biudzetasvs/dokumentai?eil=14&amp;stulp=7" TargetMode="External"/><Relationship Id="rId177" Type="http://schemas.openxmlformats.org/officeDocument/2006/relationships/hyperlink" Target="http://biudzetasvs/dokumentai?eil=20&amp;stulp=6" TargetMode="External"/><Relationship Id="rId198" Type="http://schemas.openxmlformats.org/officeDocument/2006/relationships/hyperlink" Target="http://biudzetasvs/dokumentai?eil=22&amp;stulp=7" TargetMode="External"/><Relationship Id="rId202" Type="http://schemas.openxmlformats.org/officeDocument/2006/relationships/hyperlink" Target="http://biudzetasvs/dokumentai?eil=23&amp;stulp=1" TargetMode="External"/><Relationship Id="rId223" Type="http://schemas.openxmlformats.org/officeDocument/2006/relationships/hyperlink" Target="http://biudzetasvs/dokumentai?eil=25&amp;stulp=2" TargetMode="External"/><Relationship Id="rId244" Type="http://schemas.openxmlformats.org/officeDocument/2006/relationships/hyperlink" Target="http://biudzetasvs/dokumentai?eil=27&amp;stulp=3" TargetMode="External"/><Relationship Id="rId18" Type="http://schemas.openxmlformats.org/officeDocument/2006/relationships/hyperlink" Target="http://biudzetasvs/dokumentai?eil=29&amp;stulp=9" TargetMode="External"/><Relationship Id="rId39" Type="http://schemas.openxmlformats.org/officeDocument/2006/relationships/hyperlink" Target="http://biudzetasvs/dokumentai?eil=2&amp;stulp=10" TargetMode="External"/><Relationship Id="rId50" Type="http://schemas.openxmlformats.org/officeDocument/2006/relationships/hyperlink" Target="http://biudzetasvs/dokumentai?eil=4&amp;stulp=1" TargetMode="External"/><Relationship Id="rId104" Type="http://schemas.openxmlformats.org/officeDocument/2006/relationships/hyperlink" Target="http://biudzetasvs/dokumentai?eil=9&amp;stulp=5" TargetMode="External"/><Relationship Id="rId125" Type="http://schemas.openxmlformats.org/officeDocument/2006/relationships/hyperlink" Target="http://biudzetasvs/dokumentai?eil=11&amp;stulp=6" TargetMode="External"/><Relationship Id="rId146" Type="http://schemas.openxmlformats.org/officeDocument/2006/relationships/hyperlink" Target="http://biudzetasvs/dokumentai?eil=13&amp;stulp=7" TargetMode="External"/><Relationship Id="rId167" Type="http://schemas.openxmlformats.org/officeDocument/2006/relationships/hyperlink" Target="http://biudzetasvs/dokumentai?eil=19&amp;stulp=6" TargetMode="External"/><Relationship Id="rId188" Type="http://schemas.openxmlformats.org/officeDocument/2006/relationships/hyperlink" Target="http://biudzetasvs/dokumentai?eil=21&amp;stulp=7" TargetMode="External"/><Relationship Id="rId71" Type="http://schemas.openxmlformats.org/officeDocument/2006/relationships/hyperlink" Target="http://biudzetasvs/dokumentai?eil=6&amp;stulp=2" TargetMode="External"/><Relationship Id="rId92" Type="http://schemas.openxmlformats.org/officeDocument/2006/relationships/hyperlink" Target="http://biudzetasvs/dokumentai?eil=8&amp;stulp=3" TargetMode="External"/><Relationship Id="rId213" Type="http://schemas.openxmlformats.org/officeDocument/2006/relationships/hyperlink" Target="http://biudzetasvs/dokumentai?eil=24&amp;stulp=2" TargetMode="External"/><Relationship Id="rId234" Type="http://schemas.openxmlformats.org/officeDocument/2006/relationships/hyperlink" Target="http://biudzetasvs/dokumentai?eil=26&amp;stulp=3" TargetMode="External"/><Relationship Id="rId2" Type="http://schemas.openxmlformats.org/officeDocument/2006/relationships/hyperlink" Target="http://biudzetasvs/dokumentai?eil=15&amp;stulp=2" TargetMode="External"/><Relationship Id="rId29" Type="http://schemas.openxmlformats.org/officeDocument/2006/relationships/hyperlink" Target="http://biudzetasvs/dokumentai?eil=30&amp;stulp=10" TargetMode="External"/><Relationship Id="rId255" Type="http://schemas.openxmlformats.org/officeDocument/2006/relationships/hyperlink" Target="http://biudzetasvs/dokumentai?eil=28&amp;stulp=4" TargetMode="External"/><Relationship Id="rId40" Type="http://schemas.openxmlformats.org/officeDocument/2006/relationships/hyperlink" Target="http://biudzetasvs/dokumentai?eil=3&amp;stulp=1" TargetMode="External"/><Relationship Id="rId115" Type="http://schemas.openxmlformats.org/officeDocument/2006/relationships/hyperlink" Target="http://biudzetasvs/dokumentai?eil=10&amp;stulp=6" TargetMode="External"/><Relationship Id="rId136" Type="http://schemas.openxmlformats.org/officeDocument/2006/relationships/hyperlink" Target="http://biudzetasvs/dokumentai?eil=12&amp;stulp=7" TargetMode="External"/><Relationship Id="rId157" Type="http://schemas.openxmlformats.org/officeDocument/2006/relationships/hyperlink" Target="http://biudzetasvs/dokumentai?eil=14&amp;stulp=8" TargetMode="External"/><Relationship Id="rId178" Type="http://schemas.openxmlformats.org/officeDocument/2006/relationships/hyperlink" Target="http://biudzetasvs/dokumentai?eil=20&amp;stulp=7" TargetMode="External"/><Relationship Id="rId61" Type="http://schemas.openxmlformats.org/officeDocument/2006/relationships/hyperlink" Target="http://biudzetasvs/dokumentai?eil=5&amp;stulp=2" TargetMode="External"/><Relationship Id="rId82" Type="http://schemas.openxmlformats.org/officeDocument/2006/relationships/hyperlink" Target="http://biudzetasvs/dokumentai?eil=7&amp;stulp=3" TargetMode="External"/><Relationship Id="rId199" Type="http://schemas.openxmlformats.org/officeDocument/2006/relationships/hyperlink" Target="http://biudzetasvs/dokumentai?eil=22&amp;stulp=8" TargetMode="External"/><Relationship Id="rId203" Type="http://schemas.openxmlformats.org/officeDocument/2006/relationships/hyperlink" Target="http://biudzetasvs/dokumentai?eil=23&amp;stulp=2" TargetMode="External"/><Relationship Id="rId19" Type="http://schemas.openxmlformats.org/officeDocument/2006/relationships/hyperlink" Target="http://biudzetasvs/dokumentai?eil=29&amp;stulp=10" TargetMode="External"/><Relationship Id="rId224" Type="http://schemas.openxmlformats.org/officeDocument/2006/relationships/hyperlink" Target="http://biudzetasvs/dokumentai?eil=25&amp;stulp=3" TargetMode="External"/><Relationship Id="rId245" Type="http://schemas.openxmlformats.org/officeDocument/2006/relationships/hyperlink" Target="http://biudzetasvs/dokumentai?eil=27&amp;stulp=4" TargetMode="External"/><Relationship Id="rId30" Type="http://schemas.openxmlformats.org/officeDocument/2006/relationships/hyperlink" Target="http://biudzetasvs/dokumentai?eil=2&amp;stulp=1" TargetMode="External"/><Relationship Id="rId105" Type="http://schemas.openxmlformats.org/officeDocument/2006/relationships/hyperlink" Target="http://biudzetasvs/dokumentai?eil=9&amp;stulp=6" TargetMode="External"/><Relationship Id="rId126" Type="http://schemas.openxmlformats.org/officeDocument/2006/relationships/hyperlink" Target="http://biudzetasvs/dokumentai?eil=11&amp;stulp=7" TargetMode="External"/><Relationship Id="rId147" Type="http://schemas.openxmlformats.org/officeDocument/2006/relationships/hyperlink" Target="http://biudzetasvs/dokumentai?eil=13&amp;stulp=8" TargetMode="External"/><Relationship Id="rId168" Type="http://schemas.openxmlformats.org/officeDocument/2006/relationships/hyperlink" Target="http://biudzetasvs/dokumentai?eil=19&amp;stulp=7" TargetMode="External"/><Relationship Id="rId51" Type="http://schemas.openxmlformats.org/officeDocument/2006/relationships/hyperlink" Target="http://biudzetasvs/dokumentai?eil=4&amp;stulp=2" TargetMode="External"/><Relationship Id="rId72" Type="http://schemas.openxmlformats.org/officeDocument/2006/relationships/hyperlink" Target="http://biudzetasvs/dokumentai?eil=6&amp;stulp=3" TargetMode="External"/><Relationship Id="rId93" Type="http://schemas.openxmlformats.org/officeDocument/2006/relationships/hyperlink" Target="http://biudzetasvs/dokumentai?eil=8&amp;stulp=4" TargetMode="External"/><Relationship Id="rId189" Type="http://schemas.openxmlformats.org/officeDocument/2006/relationships/hyperlink" Target="http://biudzetasvs/dokumentai?eil=21&amp;stulp=8" TargetMode="External"/><Relationship Id="rId3" Type="http://schemas.openxmlformats.org/officeDocument/2006/relationships/hyperlink" Target="http://biudzetasvs/dokumentai?eil=15&amp;stulp=3" TargetMode="External"/><Relationship Id="rId214" Type="http://schemas.openxmlformats.org/officeDocument/2006/relationships/hyperlink" Target="http://biudzetasvs/dokumentai?eil=24&amp;stulp=3" TargetMode="External"/><Relationship Id="rId235" Type="http://schemas.openxmlformats.org/officeDocument/2006/relationships/hyperlink" Target="http://biudzetasvs/dokumentai?eil=26&amp;stulp=4" TargetMode="External"/><Relationship Id="rId256" Type="http://schemas.openxmlformats.org/officeDocument/2006/relationships/hyperlink" Target="http://biudzetasvs/dokumentai?eil=28&amp;stulp=5" TargetMode="External"/><Relationship Id="rId116" Type="http://schemas.openxmlformats.org/officeDocument/2006/relationships/hyperlink" Target="http://biudzetasvs/dokumentai?eil=10&amp;stulp=7" TargetMode="External"/><Relationship Id="rId137" Type="http://schemas.openxmlformats.org/officeDocument/2006/relationships/hyperlink" Target="http://biudzetasvs/dokumentai?eil=12&amp;stulp=8" TargetMode="External"/><Relationship Id="rId158" Type="http://schemas.openxmlformats.org/officeDocument/2006/relationships/hyperlink" Target="http://biudzetasvs/dokumentai?eil=14&amp;stulp=9" TargetMode="External"/><Relationship Id="rId20" Type="http://schemas.openxmlformats.org/officeDocument/2006/relationships/hyperlink" Target="http://biudzetasvs/dokumentai?eil=30&amp;stulp=1" TargetMode="External"/><Relationship Id="rId41" Type="http://schemas.openxmlformats.org/officeDocument/2006/relationships/hyperlink" Target="http://biudzetasvs/dokumentai?eil=3&amp;stulp=2" TargetMode="External"/><Relationship Id="rId62" Type="http://schemas.openxmlformats.org/officeDocument/2006/relationships/hyperlink" Target="http://biudzetasvs/dokumentai?eil=5&amp;stulp=3" TargetMode="External"/><Relationship Id="rId83" Type="http://schemas.openxmlformats.org/officeDocument/2006/relationships/hyperlink" Target="http://biudzetasvs/dokumentai?eil=7&amp;stulp=4" TargetMode="External"/><Relationship Id="rId179" Type="http://schemas.openxmlformats.org/officeDocument/2006/relationships/hyperlink" Target="http://biudzetasvs/dokumentai?eil=20&amp;stulp=8" TargetMode="External"/><Relationship Id="rId190" Type="http://schemas.openxmlformats.org/officeDocument/2006/relationships/hyperlink" Target="http://biudzetasvs/dokumentai?eil=21&amp;stulp=9" TargetMode="External"/><Relationship Id="rId204" Type="http://schemas.openxmlformats.org/officeDocument/2006/relationships/hyperlink" Target="http://biudzetasvs/dokumentai?eil=23&amp;stulp=3" TargetMode="External"/><Relationship Id="rId225" Type="http://schemas.openxmlformats.org/officeDocument/2006/relationships/hyperlink" Target="http://biudzetasvs/dokumentai?eil=25&amp;stulp=4" TargetMode="External"/><Relationship Id="rId246" Type="http://schemas.openxmlformats.org/officeDocument/2006/relationships/hyperlink" Target="http://biudzetasvs/dokumentai?eil=27&amp;stulp=5" TargetMode="External"/><Relationship Id="rId106" Type="http://schemas.openxmlformats.org/officeDocument/2006/relationships/hyperlink" Target="http://biudzetasvs/dokumentai?eil=9&amp;stulp=7" TargetMode="External"/><Relationship Id="rId127" Type="http://schemas.openxmlformats.org/officeDocument/2006/relationships/hyperlink" Target="http://biudzetasvs/dokumentai?eil=11&amp;stulp=8" TargetMode="External"/><Relationship Id="rId10" Type="http://schemas.openxmlformats.org/officeDocument/2006/relationships/hyperlink" Target="http://biudzetasvs/dokumentai?eil=29&amp;stulp=1" TargetMode="External"/><Relationship Id="rId31" Type="http://schemas.openxmlformats.org/officeDocument/2006/relationships/hyperlink" Target="http://biudzetasvs/dokumentai?eil=2&amp;stulp=2" TargetMode="External"/><Relationship Id="rId52" Type="http://schemas.openxmlformats.org/officeDocument/2006/relationships/hyperlink" Target="http://biudzetasvs/dokumentai?eil=4&amp;stulp=3" TargetMode="External"/><Relationship Id="rId73" Type="http://schemas.openxmlformats.org/officeDocument/2006/relationships/hyperlink" Target="http://biudzetasvs/dokumentai?eil=6&amp;stulp=4" TargetMode="External"/><Relationship Id="rId94" Type="http://schemas.openxmlformats.org/officeDocument/2006/relationships/hyperlink" Target="http://biudzetasvs/dokumentai?eil=8&amp;stulp=5" TargetMode="External"/><Relationship Id="rId148" Type="http://schemas.openxmlformats.org/officeDocument/2006/relationships/hyperlink" Target="http://biudzetasvs/dokumentai?eil=13&amp;stulp=9" TargetMode="External"/><Relationship Id="rId169" Type="http://schemas.openxmlformats.org/officeDocument/2006/relationships/hyperlink" Target="http://biudzetasvs/dokumentai?eil=19&amp;stulp=8" TargetMode="External"/><Relationship Id="rId4" Type="http://schemas.openxmlformats.org/officeDocument/2006/relationships/hyperlink" Target="http://biudzetasvs/dokumentai?eil=15&amp;stulp=4" TargetMode="External"/><Relationship Id="rId180" Type="http://schemas.openxmlformats.org/officeDocument/2006/relationships/hyperlink" Target="http://biudzetasvs/dokumentai?eil=20&amp;stulp=9" TargetMode="External"/><Relationship Id="rId215" Type="http://schemas.openxmlformats.org/officeDocument/2006/relationships/hyperlink" Target="http://biudzetasvs/dokumentai?eil=24&amp;stulp=4" TargetMode="External"/><Relationship Id="rId236" Type="http://schemas.openxmlformats.org/officeDocument/2006/relationships/hyperlink" Target="http://biudzetasvs/dokumentai?eil=26&amp;stulp=5" TargetMode="External"/><Relationship Id="rId257" Type="http://schemas.openxmlformats.org/officeDocument/2006/relationships/hyperlink" Target="http://biudzetasvs/dokumentai?eil=28&amp;stulp=6" TargetMode="External"/><Relationship Id="rId42" Type="http://schemas.openxmlformats.org/officeDocument/2006/relationships/hyperlink" Target="http://biudzetasvs/dokumentai?eil=3&amp;stulp=3" TargetMode="External"/><Relationship Id="rId84" Type="http://schemas.openxmlformats.org/officeDocument/2006/relationships/hyperlink" Target="http://biudzetasvs/dokumentai?eil=7&amp;stulp=5" TargetMode="External"/><Relationship Id="rId138" Type="http://schemas.openxmlformats.org/officeDocument/2006/relationships/hyperlink" Target="http://biudzetasvs/dokumentai?eil=12&amp;stulp=9"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36B3C-75A5-40BB-B40E-87E3312AFF76}">
  <sheetPr>
    <tabColor theme="0"/>
    <pageSetUpPr fitToPage="1"/>
  </sheetPr>
  <dimension ref="A1:Z57"/>
  <sheetViews>
    <sheetView zoomScale="69" zoomScaleNormal="69" workbookViewId="0">
      <selection activeCell="O26" sqref="O26"/>
    </sheetView>
  </sheetViews>
  <sheetFormatPr defaultColWidth="9.140625" defaultRowHeight="15"/>
  <cols>
    <col min="1" max="1" width="9.140625" style="30"/>
    <col min="2" max="2" width="16.28515625" style="30" customWidth="1"/>
    <col min="3" max="3" width="50.140625" style="30" customWidth="1"/>
    <col min="4" max="4" width="9.140625" style="30"/>
    <col min="5" max="5" width="12.7109375" style="30" customWidth="1"/>
    <col min="6" max="6" width="13.42578125" style="30" customWidth="1"/>
    <col min="7" max="7" width="11.42578125" style="30" customWidth="1"/>
    <col min="8" max="8" width="13.42578125" style="30" customWidth="1"/>
    <col min="9" max="9" width="10.42578125" style="30" customWidth="1"/>
    <col min="10" max="10" width="11.140625" style="30" customWidth="1"/>
    <col min="11" max="11" width="9.140625" style="30"/>
    <col min="12" max="12" width="13.85546875" style="30" customWidth="1"/>
    <col min="13" max="257" width="9.140625" style="30"/>
    <col min="258" max="258" width="2.5703125" style="30" customWidth="1"/>
    <col min="259" max="259" width="50.140625" style="30" customWidth="1"/>
    <col min="260" max="260" width="9.140625" style="30"/>
    <col min="261" max="261" width="12.7109375" style="30" customWidth="1"/>
    <col min="262" max="262" width="13.42578125" style="30" customWidth="1"/>
    <col min="263" max="263" width="11.42578125" style="30" customWidth="1"/>
    <col min="264" max="264" width="13.42578125" style="30" customWidth="1"/>
    <col min="265" max="265" width="10.42578125" style="30" customWidth="1"/>
    <col min="266" max="266" width="11.140625" style="30" customWidth="1"/>
    <col min="267" max="267" width="9.140625" style="30"/>
    <col min="268" max="268" width="13.85546875" style="30" customWidth="1"/>
    <col min="269" max="513" width="9.140625" style="30"/>
    <col min="514" max="514" width="2.5703125" style="30" customWidth="1"/>
    <col min="515" max="515" width="50.140625" style="30" customWidth="1"/>
    <col min="516" max="516" width="9.140625" style="30"/>
    <col min="517" max="517" width="12.7109375" style="30" customWidth="1"/>
    <col min="518" max="518" width="13.42578125" style="30" customWidth="1"/>
    <col min="519" max="519" width="11.42578125" style="30" customWidth="1"/>
    <col min="520" max="520" width="13.42578125" style="30" customWidth="1"/>
    <col min="521" max="521" width="10.42578125" style="30" customWidth="1"/>
    <col min="522" max="522" width="11.140625" style="30" customWidth="1"/>
    <col min="523" max="523" width="9.140625" style="30"/>
    <col min="524" max="524" width="13.85546875" style="30" customWidth="1"/>
    <col min="525" max="769" width="9.140625" style="30"/>
    <col min="770" max="770" width="2.5703125" style="30" customWidth="1"/>
    <col min="771" max="771" width="50.140625" style="30" customWidth="1"/>
    <col min="772" max="772" width="9.140625" style="30"/>
    <col min="773" max="773" width="12.7109375" style="30" customWidth="1"/>
    <col min="774" max="774" width="13.42578125" style="30" customWidth="1"/>
    <col min="775" max="775" width="11.42578125" style="30" customWidth="1"/>
    <col min="776" max="776" width="13.42578125" style="30" customWidth="1"/>
    <col min="777" max="777" width="10.42578125" style="30" customWidth="1"/>
    <col min="778" max="778" width="11.140625" style="30" customWidth="1"/>
    <col min="779" max="779" width="9.140625" style="30"/>
    <col min="780" max="780" width="13.85546875" style="30" customWidth="1"/>
    <col min="781" max="1025" width="9.140625" style="30"/>
    <col min="1026" max="1026" width="2.5703125" style="30" customWidth="1"/>
    <col min="1027" max="1027" width="50.140625" style="30" customWidth="1"/>
    <col min="1028" max="1028" width="9.140625" style="30"/>
    <col min="1029" max="1029" width="12.7109375" style="30" customWidth="1"/>
    <col min="1030" max="1030" width="13.42578125" style="30" customWidth="1"/>
    <col min="1031" max="1031" width="11.42578125" style="30" customWidth="1"/>
    <col min="1032" max="1032" width="13.42578125" style="30" customWidth="1"/>
    <col min="1033" max="1033" width="10.42578125" style="30" customWidth="1"/>
    <col min="1034" max="1034" width="11.140625" style="30" customWidth="1"/>
    <col min="1035" max="1035" width="9.140625" style="30"/>
    <col min="1036" max="1036" width="13.85546875" style="30" customWidth="1"/>
    <col min="1037" max="1281" width="9.140625" style="30"/>
    <col min="1282" max="1282" width="2.5703125" style="30" customWidth="1"/>
    <col min="1283" max="1283" width="50.140625" style="30" customWidth="1"/>
    <col min="1284" max="1284" width="9.140625" style="30"/>
    <col min="1285" max="1285" width="12.7109375" style="30" customWidth="1"/>
    <col min="1286" max="1286" width="13.42578125" style="30" customWidth="1"/>
    <col min="1287" max="1287" width="11.42578125" style="30" customWidth="1"/>
    <col min="1288" max="1288" width="13.42578125" style="30" customWidth="1"/>
    <col min="1289" max="1289" width="10.42578125" style="30" customWidth="1"/>
    <col min="1290" max="1290" width="11.140625" style="30" customWidth="1"/>
    <col min="1291" max="1291" width="9.140625" style="30"/>
    <col min="1292" max="1292" width="13.85546875" style="30" customWidth="1"/>
    <col min="1293" max="1537" width="9.140625" style="30"/>
    <col min="1538" max="1538" width="2.5703125" style="30" customWidth="1"/>
    <col min="1539" max="1539" width="50.140625" style="30" customWidth="1"/>
    <col min="1540" max="1540" width="9.140625" style="30"/>
    <col min="1541" max="1541" width="12.7109375" style="30" customWidth="1"/>
    <col min="1542" max="1542" width="13.42578125" style="30" customWidth="1"/>
    <col min="1543" max="1543" width="11.42578125" style="30" customWidth="1"/>
    <col min="1544" max="1544" width="13.42578125" style="30" customWidth="1"/>
    <col min="1545" max="1545" width="10.42578125" style="30" customWidth="1"/>
    <col min="1546" max="1546" width="11.140625" style="30" customWidth="1"/>
    <col min="1547" max="1547" width="9.140625" style="30"/>
    <col min="1548" max="1548" width="13.85546875" style="30" customWidth="1"/>
    <col min="1549" max="1793" width="9.140625" style="30"/>
    <col min="1794" max="1794" width="2.5703125" style="30" customWidth="1"/>
    <col min="1795" max="1795" width="50.140625" style="30" customWidth="1"/>
    <col min="1796" max="1796" width="9.140625" style="30"/>
    <col min="1797" max="1797" width="12.7109375" style="30" customWidth="1"/>
    <col min="1798" max="1798" width="13.42578125" style="30" customWidth="1"/>
    <col min="1799" max="1799" width="11.42578125" style="30" customWidth="1"/>
    <col min="1800" max="1800" width="13.42578125" style="30" customWidth="1"/>
    <col min="1801" max="1801" width="10.42578125" style="30" customWidth="1"/>
    <col min="1802" max="1802" width="11.140625" style="30" customWidth="1"/>
    <col min="1803" max="1803" width="9.140625" style="30"/>
    <col min="1804" max="1804" width="13.85546875" style="30" customWidth="1"/>
    <col min="1805" max="2049" width="9.140625" style="30"/>
    <col min="2050" max="2050" width="2.5703125" style="30" customWidth="1"/>
    <col min="2051" max="2051" width="50.140625" style="30" customWidth="1"/>
    <col min="2052" max="2052" width="9.140625" style="30"/>
    <col min="2053" max="2053" width="12.7109375" style="30" customWidth="1"/>
    <col min="2054" max="2054" width="13.42578125" style="30" customWidth="1"/>
    <col min="2055" max="2055" width="11.42578125" style="30" customWidth="1"/>
    <col min="2056" max="2056" width="13.42578125" style="30" customWidth="1"/>
    <col min="2057" max="2057" width="10.42578125" style="30" customWidth="1"/>
    <col min="2058" max="2058" width="11.140625" style="30" customWidth="1"/>
    <col min="2059" max="2059" width="9.140625" style="30"/>
    <col min="2060" max="2060" width="13.85546875" style="30" customWidth="1"/>
    <col min="2061" max="2305" width="9.140625" style="30"/>
    <col min="2306" max="2306" width="2.5703125" style="30" customWidth="1"/>
    <col min="2307" max="2307" width="50.140625" style="30" customWidth="1"/>
    <col min="2308" max="2308" width="9.140625" style="30"/>
    <col min="2309" max="2309" width="12.7109375" style="30" customWidth="1"/>
    <col min="2310" max="2310" width="13.42578125" style="30" customWidth="1"/>
    <col min="2311" max="2311" width="11.42578125" style="30" customWidth="1"/>
    <col min="2312" max="2312" width="13.42578125" style="30" customWidth="1"/>
    <col min="2313" max="2313" width="10.42578125" style="30" customWidth="1"/>
    <col min="2314" max="2314" width="11.140625" style="30" customWidth="1"/>
    <col min="2315" max="2315" width="9.140625" style="30"/>
    <col min="2316" max="2316" width="13.85546875" style="30" customWidth="1"/>
    <col min="2317" max="2561" width="9.140625" style="30"/>
    <col min="2562" max="2562" width="2.5703125" style="30" customWidth="1"/>
    <col min="2563" max="2563" width="50.140625" style="30" customWidth="1"/>
    <col min="2564" max="2564" width="9.140625" style="30"/>
    <col min="2565" max="2565" width="12.7109375" style="30" customWidth="1"/>
    <col min="2566" max="2566" width="13.42578125" style="30" customWidth="1"/>
    <col min="2567" max="2567" width="11.42578125" style="30" customWidth="1"/>
    <col min="2568" max="2568" width="13.42578125" style="30" customWidth="1"/>
    <col min="2569" max="2569" width="10.42578125" style="30" customWidth="1"/>
    <col min="2570" max="2570" width="11.140625" style="30" customWidth="1"/>
    <col min="2571" max="2571" width="9.140625" style="30"/>
    <col min="2572" max="2572" width="13.85546875" style="30" customWidth="1"/>
    <col min="2573" max="2817" width="9.140625" style="30"/>
    <col min="2818" max="2818" width="2.5703125" style="30" customWidth="1"/>
    <col min="2819" max="2819" width="50.140625" style="30" customWidth="1"/>
    <col min="2820" max="2820" width="9.140625" style="30"/>
    <col min="2821" max="2821" width="12.7109375" style="30" customWidth="1"/>
    <col min="2822" max="2822" width="13.42578125" style="30" customWidth="1"/>
    <col min="2823" max="2823" width="11.42578125" style="30" customWidth="1"/>
    <col min="2824" max="2824" width="13.42578125" style="30" customWidth="1"/>
    <col min="2825" max="2825" width="10.42578125" style="30" customWidth="1"/>
    <col min="2826" max="2826" width="11.140625" style="30" customWidth="1"/>
    <col min="2827" max="2827" width="9.140625" style="30"/>
    <col min="2828" max="2828" width="13.85546875" style="30" customWidth="1"/>
    <col min="2829" max="3073" width="9.140625" style="30"/>
    <col min="3074" max="3074" width="2.5703125" style="30" customWidth="1"/>
    <col min="3075" max="3075" width="50.140625" style="30" customWidth="1"/>
    <col min="3076" max="3076" width="9.140625" style="30"/>
    <col min="3077" max="3077" width="12.7109375" style="30" customWidth="1"/>
    <col min="3078" max="3078" width="13.42578125" style="30" customWidth="1"/>
    <col min="3079" max="3079" width="11.42578125" style="30" customWidth="1"/>
    <col min="3080" max="3080" width="13.42578125" style="30" customWidth="1"/>
    <col min="3081" max="3081" width="10.42578125" style="30" customWidth="1"/>
    <col min="3082" max="3082" width="11.140625" style="30" customWidth="1"/>
    <col min="3083" max="3083" width="9.140625" style="30"/>
    <col min="3084" max="3084" width="13.85546875" style="30" customWidth="1"/>
    <col min="3085" max="3329" width="9.140625" style="30"/>
    <col min="3330" max="3330" width="2.5703125" style="30" customWidth="1"/>
    <col min="3331" max="3331" width="50.140625" style="30" customWidth="1"/>
    <col min="3332" max="3332" width="9.140625" style="30"/>
    <col min="3333" max="3333" width="12.7109375" style="30" customWidth="1"/>
    <col min="3334" max="3334" width="13.42578125" style="30" customWidth="1"/>
    <col min="3335" max="3335" width="11.42578125" style="30" customWidth="1"/>
    <col min="3336" max="3336" width="13.42578125" style="30" customWidth="1"/>
    <col min="3337" max="3337" width="10.42578125" style="30" customWidth="1"/>
    <col min="3338" max="3338" width="11.140625" style="30" customWidth="1"/>
    <col min="3339" max="3339" width="9.140625" style="30"/>
    <col min="3340" max="3340" width="13.85546875" style="30" customWidth="1"/>
    <col min="3341" max="3585" width="9.140625" style="30"/>
    <col min="3586" max="3586" width="2.5703125" style="30" customWidth="1"/>
    <col min="3587" max="3587" width="50.140625" style="30" customWidth="1"/>
    <col min="3588" max="3588" width="9.140625" style="30"/>
    <col min="3589" max="3589" width="12.7109375" style="30" customWidth="1"/>
    <col min="3590" max="3590" width="13.42578125" style="30" customWidth="1"/>
    <col min="3591" max="3591" width="11.42578125" style="30" customWidth="1"/>
    <col min="3592" max="3592" width="13.42578125" style="30" customWidth="1"/>
    <col min="3593" max="3593" width="10.42578125" style="30" customWidth="1"/>
    <col min="3594" max="3594" width="11.140625" style="30" customWidth="1"/>
    <col min="3595" max="3595" width="9.140625" style="30"/>
    <col min="3596" max="3596" width="13.85546875" style="30" customWidth="1"/>
    <col min="3597" max="3841" width="9.140625" style="30"/>
    <col min="3842" max="3842" width="2.5703125" style="30" customWidth="1"/>
    <col min="3843" max="3843" width="50.140625" style="30" customWidth="1"/>
    <col min="3844" max="3844" width="9.140625" style="30"/>
    <col min="3845" max="3845" width="12.7109375" style="30" customWidth="1"/>
    <col min="3846" max="3846" width="13.42578125" style="30" customWidth="1"/>
    <col min="3847" max="3847" width="11.42578125" style="30" customWidth="1"/>
    <col min="3848" max="3848" width="13.42578125" style="30" customWidth="1"/>
    <col min="3849" max="3849" width="10.42578125" style="30" customWidth="1"/>
    <col min="3850" max="3850" width="11.140625" style="30" customWidth="1"/>
    <col min="3851" max="3851" width="9.140625" style="30"/>
    <col min="3852" max="3852" width="13.85546875" style="30" customWidth="1"/>
    <col min="3853" max="4097" width="9.140625" style="30"/>
    <col min="4098" max="4098" width="2.5703125" style="30" customWidth="1"/>
    <col min="4099" max="4099" width="50.140625" style="30" customWidth="1"/>
    <col min="4100" max="4100" width="9.140625" style="30"/>
    <col min="4101" max="4101" width="12.7109375" style="30" customWidth="1"/>
    <col min="4102" max="4102" width="13.42578125" style="30" customWidth="1"/>
    <col min="4103" max="4103" width="11.42578125" style="30" customWidth="1"/>
    <col min="4104" max="4104" width="13.42578125" style="30" customWidth="1"/>
    <col min="4105" max="4105" width="10.42578125" style="30" customWidth="1"/>
    <col min="4106" max="4106" width="11.140625" style="30" customWidth="1"/>
    <col min="4107" max="4107" width="9.140625" style="30"/>
    <col min="4108" max="4108" width="13.85546875" style="30" customWidth="1"/>
    <col min="4109" max="4353" width="9.140625" style="30"/>
    <col min="4354" max="4354" width="2.5703125" style="30" customWidth="1"/>
    <col min="4355" max="4355" width="50.140625" style="30" customWidth="1"/>
    <col min="4356" max="4356" width="9.140625" style="30"/>
    <col min="4357" max="4357" width="12.7109375" style="30" customWidth="1"/>
    <col min="4358" max="4358" width="13.42578125" style="30" customWidth="1"/>
    <col min="4359" max="4359" width="11.42578125" style="30" customWidth="1"/>
    <col min="4360" max="4360" width="13.42578125" style="30" customWidth="1"/>
    <col min="4361" max="4361" width="10.42578125" style="30" customWidth="1"/>
    <col min="4362" max="4362" width="11.140625" style="30" customWidth="1"/>
    <col min="4363" max="4363" width="9.140625" style="30"/>
    <col min="4364" max="4364" width="13.85546875" style="30" customWidth="1"/>
    <col min="4365" max="4609" width="9.140625" style="30"/>
    <col min="4610" max="4610" width="2.5703125" style="30" customWidth="1"/>
    <col min="4611" max="4611" width="50.140625" style="30" customWidth="1"/>
    <col min="4612" max="4612" width="9.140625" style="30"/>
    <col min="4613" max="4613" width="12.7109375" style="30" customWidth="1"/>
    <col min="4614" max="4614" width="13.42578125" style="30" customWidth="1"/>
    <col min="4615" max="4615" width="11.42578125" style="30" customWidth="1"/>
    <col min="4616" max="4616" width="13.42578125" style="30" customWidth="1"/>
    <col min="4617" max="4617" width="10.42578125" style="30" customWidth="1"/>
    <col min="4618" max="4618" width="11.140625" style="30" customWidth="1"/>
    <col min="4619" max="4619" width="9.140625" style="30"/>
    <col min="4620" max="4620" width="13.85546875" style="30" customWidth="1"/>
    <col min="4621" max="4865" width="9.140625" style="30"/>
    <col min="4866" max="4866" width="2.5703125" style="30" customWidth="1"/>
    <col min="4867" max="4867" width="50.140625" style="30" customWidth="1"/>
    <col min="4868" max="4868" width="9.140625" style="30"/>
    <col min="4869" max="4869" width="12.7109375" style="30" customWidth="1"/>
    <col min="4870" max="4870" width="13.42578125" style="30" customWidth="1"/>
    <col min="4871" max="4871" width="11.42578125" style="30" customWidth="1"/>
    <col min="4872" max="4872" width="13.42578125" style="30" customWidth="1"/>
    <col min="4873" max="4873" width="10.42578125" style="30" customWidth="1"/>
    <col min="4874" max="4874" width="11.140625" style="30" customWidth="1"/>
    <col min="4875" max="4875" width="9.140625" style="30"/>
    <col min="4876" max="4876" width="13.85546875" style="30" customWidth="1"/>
    <col min="4877" max="5121" width="9.140625" style="30"/>
    <col min="5122" max="5122" width="2.5703125" style="30" customWidth="1"/>
    <col min="5123" max="5123" width="50.140625" style="30" customWidth="1"/>
    <col min="5124" max="5124" width="9.140625" style="30"/>
    <col min="5125" max="5125" width="12.7109375" style="30" customWidth="1"/>
    <col min="5126" max="5126" width="13.42578125" style="30" customWidth="1"/>
    <col min="5127" max="5127" width="11.42578125" style="30" customWidth="1"/>
    <col min="5128" max="5128" width="13.42578125" style="30" customWidth="1"/>
    <col min="5129" max="5129" width="10.42578125" style="30" customWidth="1"/>
    <col min="5130" max="5130" width="11.140625" style="30" customWidth="1"/>
    <col min="5131" max="5131" width="9.140625" style="30"/>
    <col min="5132" max="5132" width="13.85546875" style="30" customWidth="1"/>
    <col min="5133" max="5377" width="9.140625" style="30"/>
    <col min="5378" max="5378" width="2.5703125" style="30" customWidth="1"/>
    <col min="5379" max="5379" width="50.140625" style="30" customWidth="1"/>
    <col min="5380" max="5380" width="9.140625" style="30"/>
    <col min="5381" max="5381" width="12.7109375" style="30" customWidth="1"/>
    <col min="5382" max="5382" width="13.42578125" style="30" customWidth="1"/>
    <col min="5383" max="5383" width="11.42578125" style="30" customWidth="1"/>
    <col min="5384" max="5384" width="13.42578125" style="30" customWidth="1"/>
    <col min="5385" max="5385" width="10.42578125" style="30" customWidth="1"/>
    <col min="5386" max="5386" width="11.140625" style="30" customWidth="1"/>
    <col min="5387" max="5387" width="9.140625" style="30"/>
    <col min="5388" max="5388" width="13.85546875" style="30" customWidth="1"/>
    <col min="5389" max="5633" width="9.140625" style="30"/>
    <col min="5634" max="5634" width="2.5703125" style="30" customWidth="1"/>
    <col min="5635" max="5635" width="50.140625" style="30" customWidth="1"/>
    <col min="5636" max="5636" width="9.140625" style="30"/>
    <col min="5637" max="5637" width="12.7109375" style="30" customWidth="1"/>
    <col min="5638" max="5638" width="13.42578125" style="30" customWidth="1"/>
    <col min="5639" max="5639" width="11.42578125" style="30" customWidth="1"/>
    <col min="5640" max="5640" width="13.42578125" style="30" customWidth="1"/>
    <col min="5641" max="5641" width="10.42578125" style="30" customWidth="1"/>
    <col min="5642" max="5642" width="11.140625" style="30" customWidth="1"/>
    <col min="5643" max="5643" width="9.140625" style="30"/>
    <col min="5644" max="5644" width="13.85546875" style="30" customWidth="1"/>
    <col min="5645" max="5889" width="9.140625" style="30"/>
    <col min="5890" max="5890" width="2.5703125" style="30" customWidth="1"/>
    <col min="5891" max="5891" width="50.140625" style="30" customWidth="1"/>
    <col min="5892" max="5892" width="9.140625" style="30"/>
    <col min="5893" max="5893" width="12.7109375" style="30" customWidth="1"/>
    <col min="5894" max="5894" width="13.42578125" style="30" customWidth="1"/>
    <col min="5895" max="5895" width="11.42578125" style="30" customWidth="1"/>
    <col min="5896" max="5896" width="13.42578125" style="30" customWidth="1"/>
    <col min="5897" max="5897" width="10.42578125" style="30" customWidth="1"/>
    <col min="5898" max="5898" width="11.140625" style="30" customWidth="1"/>
    <col min="5899" max="5899" width="9.140625" style="30"/>
    <col min="5900" max="5900" width="13.85546875" style="30" customWidth="1"/>
    <col min="5901" max="6145" width="9.140625" style="30"/>
    <col min="6146" max="6146" width="2.5703125" style="30" customWidth="1"/>
    <col min="6147" max="6147" width="50.140625" style="30" customWidth="1"/>
    <col min="6148" max="6148" width="9.140625" style="30"/>
    <col min="6149" max="6149" width="12.7109375" style="30" customWidth="1"/>
    <col min="6150" max="6150" width="13.42578125" style="30" customWidth="1"/>
    <col min="6151" max="6151" width="11.42578125" style="30" customWidth="1"/>
    <col min="6152" max="6152" width="13.42578125" style="30" customWidth="1"/>
    <col min="6153" max="6153" width="10.42578125" style="30" customWidth="1"/>
    <col min="6154" max="6154" width="11.140625" style="30" customWidth="1"/>
    <col min="6155" max="6155" width="9.140625" style="30"/>
    <col min="6156" max="6156" width="13.85546875" style="30" customWidth="1"/>
    <col min="6157" max="6401" width="9.140625" style="30"/>
    <col min="6402" max="6402" width="2.5703125" style="30" customWidth="1"/>
    <col min="6403" max="6403" width="50.140625" style="30" customWidth="1"/>
    <col min="6404" max="6404" width="9.140625" style="30"/>
    <col min="6405" max="6405" width="12.7109375" style="30" customWidth="1"/>
    <col min="6406" max="6406" width="13.42578125" style="30" customWidth="1"/>
    <col min="6407" max="6407" width="11.42578125" style="30" customWidth="1"/>
    <col min="6408" max="6408" width="13.42578125" style="30" customWidth="1"/>
    <col min="6409" max="6409" width="10.42578125" style="30" customWidth="1"/>
    <col min="6410" max="6410" width="11.140625" style="30" customWidth="1"/>
    <col min="6411" max="6411" width="9.140625" style="30"/>
    <col min="6412" max="6412" width="13.85546875" style="30" customWidth="1"/>
    <col min="6413" max="6657" width="9.140625" style="30"/>
    <col min="6658" max="6658" width="2.5703125" style="30" customWidth="1"/>
    <col min="6659" max="6659" width="50.140625" style="30" customWidth="1"/>
    <col min="6660" max="6660" width="9.140625" style="30"/>
    <col min="6661" max="6661" width="12.7109375" style="30" customWidth="1"/>
    <col min="6662" max="6662" width="13.42578125" style="30" customWidth="1"/>
    <col min="6663" max="6663" width="11.42578125" style="30" customWidth="1"/>
    <col min="6664" max="6664" width="13.42578125" style="30" customWidth="1"/>
    <col min="6665" max="6665" width="10.42578125" style="30" customWidth="1"/>
    <col min="6666" max="6666" width="11.140625" style="30" customWidth="1"/>
    <col min="6667" max="6667" width="9.140625" style="30"/>
    <col min="6668" max="6668" width="13.85546875" style="30" customWidth="1"/>
    <col min="6669" max="6913" width="9.140625" style="30"/>
    <col min="6914" max="6914" width="2.5703125" style="30" customWidth="1"/>
    <col min="6915" max="6915" width="50.140625" style="30" customWidth="1"/>
    <col min="6916" max="6916" width="9.140625" style="30"/>
    <col min="6917" max="6917" width="12.7109375" style="30" customWidth="1"/>
    <col min="6918" max="6918" width="13.42578125" style="30" customWidth="1"/>
    <col min="6919" max="6919" width="11.42578125" style="30" customWidth="1"/>
    <col min="6920" max="6920" width="13.42578125" style="30" customWidth="1"/>
    <col min="6921" max="6921" width="10.42578125" style="30" customWidth="1"/>
    <col min="6922" max="6922" width="11.140625" style="30" customWidth="1"/>
    <col min="6923" max="6923" width="9.140625" style="30"/>
    <col min="6924" max="6924" width="13.85546875" style="30" customWidth="1"/>
    <col min="6925" max="7169" width="9.140625" style="30"/>
    <col min="7170" max="7170" width="2.5703125" style="30" customWidth="1"/>
    <col min="7171" max="7171" width="50.140625" style="30" customWidth="1"/>
    <col min="7172" max="7172" width="9.140625" style="30"/>
    <col min="7173" max="7173" width="12.7109375" style="30" customWidth="1"/>
    <col min="7174" max="7174" width="13.42578125" style="30" customWidth="1"/>
    <col min="7175" max="7175" width="11.42578125" style="30" customWidth="1"/>
    <col min="7176" max="7176" width="13.42578125" style="30" customWidth="1"/>
    <col min="7177" max="7177" width="10.42578125" style="30" customWidth="1"/>
    <col min="7178" max="7178" width="11.140625" style="30" customWidth="1"/>
    <col min="7179" max="7179" width="9.140625" style="30"/>
    <col min="7180" max="7180" width="13.85546875" style="30" customWidth="1"/>
    <col min="7181" max="7425" width="9.140625" style="30"/>
    <col min="7426" max="7426" width="2.5703125" style="30" customWidth="1"/>
    <col min="7427" max="7427" width="50.140625" style="30" customWidth="1"/>
    <col min="7428" max="7428" width="9.140625" style="30"/>
    <col min="7429" max="7429" width="12.7109375" style="30" customWidth="1"/>
    <col min="7430" max="7430" width="13.42578125" style="30" customWidth="1"/>
    <col min="7431" max="7431" width="11.42578125" style="30" customWidth="1"/>
    <col min="7432" max="7432" width="13.42578125" style="30" customWidth="1"/>
    <col min="7433" max="7433" width="10.42578125" style="30" customWidth="1"/>
    <col min="7434" max="7434" width="11.140625" style="30" customWidth="1"/>
    <col min="7435" max="7435" width="9.140625" style="30"/>
    <col min="7436" max="7436" width="13.85546875" style="30" customWidth="1"/>
    <col min="7437" max="7681" width="9.140625" style="30"/>
    <col min="7682" max="7682" width="2.5703125" style="30" customWidth="1"/>
    <col min="7683" max="7683" width="50.140625" style="30" customWidth="1"/>
    <col min="7684" max="7684" width="9.140625" style="30"/>
    <col min="7685" max="7685" width="12.7109375" style="30" customWidth="1"/>
    <col min="7686" max="7686" width="13.42578125" style="30" customWidth="1"/>
    <col min="7687" max="7687" width="11.42578125" style="30" customWidth="1"/>
    <col min="7688" max="7688" width="13.42578125" style="30" customWidth="1"/>
    <col min="7689" max="7689" width="10.42578125" style="30" customWidth="1"/>
    <col min="7690" max="7690" width="11.140625" style="30" customWidth="1"/>
    <col min="7691" max="7691" width="9.140625" style="30"/>
    <col min="7692" max="7692" width="13.85546875" style="30" customWidth="1"/>
    <col min="7693" max="7937" width="9.140625" style="30"/>
    <col min="7938" max="7938" width="2.5703125" style="30" customWidth="1"/>
    <col min="7939" max="7939" width="50.140625" style="30" customWidth="1"/>
    <col min="7940" max="7940" width="9.140625" style="30"/>
    <col min="7941" max="7941" width="12.7109375" style="30" customWidth="1"/>
    <col min="7942" max="7942" width="13.42578125" style="30" customWidth="1"/>
    <col min="7943" max="7943" width="11.42578125" style="30" customWidth="1"/>
    <col min="7944" max="7944" width="13.42578125" style="30" customWidth="1"/>
    <col min="7945" max="7945" width="10.42578125" style="30" customWidth="1"/>
    <col min="7946" max="7946" width="11.140625" style="30" customWidth="1"/>
    <col min="7947" max="7947" width="9.140625" style="30"/>
    <col min="7948" max="7948" width="13.85546875" style="30" customWidth="1"/>
    <col min="7949" max="8193" width="9.140625" style="30"/>
    <col min="8194" max="8194" width="2.5703125" style="30" customWidth="1"/>
    <col min="8195" max="8195" width="50.140625" style="30" customWidth="1"/>
    <col min="8196" max="8196" width="9.140625" style="30"/>
    <col min="8197" max="8197" width="12.7109375" style="30" customWidth="1"/>
    <col min="8198" max="8198" width="13.42578125" style="30" customWidth="1"/>
    <col min="8199" max="8199" width="11.42578125" style="30" customWidth="1"/>
    <col min="8200" max="8200" width="13.42578125" style="30" customWidth="1"/>
    <col min="8201" max="8201" width="10.42578125" style="30" customWidth="1"/>
    <col min="8202" max="8202" width="11.140625" style="30" customWidth="1"/>
    <col min="8203" max="8203" width="9.140625" style="30"/>
    <col min="8204" max="8204" width="13.85546875" style="30" customWidth="1"/>
    <col min="8205" max="8449" width="9.140625" style="30"/>
    <col min="8450" max="8450" width="2.5703125" style="30" customWidth="1"/>
    <col min="8451" max="8451" width="50.140625" style="30" customWidth="1"/>
    <col min="8452" max="8452" width="9.140625" style="30"/>
    <col min="8453" max="8453" width="12.7109375" style="30" customWidth="1"/>
    <col min="8454" max="8454" width="13.42578125" style="30" customWidth="1"/>
    <col min="8455" max="8455" width="11.42578125" style="30" customWidth="1"/>
    <col min="8456" max="8456" width="13.42578125" style="30" customWidth="1"/>
    <col min="8457" max="8457" width="10.42578125" style="30" customWidth="1"/>
    <col min="8458" max="8458" width="11.140625" style="30" customWidth="1"/>
    <col min="8459" max="8459" width="9.140625" style="30"/>
    <col min="8460" max="8460" width="13.85546875" style="30" customWidth="1"/>
    <col min="8461" max="8705" width="9.140625" style="30"/>
    <col min="8706" max="8706" width="2.5703125" style="30" customWidth="1"/>
    <col min="8707" max="8707" width="50.140625" style="30" customWidth="1"/>
    <col min="8708" max="8708" width="9.140625" style="30"/>
    <col min="8709" max="8709" width="12.7109375" style="30" customWidth="1"/>
    <col min="8710" max="8710" width="13.42578125" style="30" customWidth="1"/>
    <col min="8711" max="8711" width="11.42578125" style="30" customWidth="1"/>
    <col min="8712" max="8712" width="13.42578125" style="30" customWidth="1"/>
    <col min="8713" max="8713" width="10.42578125" style="30" customWidth="1"/>
    <col min="8714" max="8714" width="11.140625" style="30" customWidth="1"/>
    <col min="8715" max="8715" width="9.140625" style="30"/>
    <col min="8716" max="8716" width="13.85546875" style="30" customWidth="1"/>
    <col min="8717" max="8961" width="9.140625" style="30"/>
    <col min="8962" max="8962" width="2.5703125" style="30" customWidth="1"/>
    <col min="8963" max="8963" width="50.140625" style="30" customWidth="1"/>
    <col min="8964" max="8964" width="9.140625" style="30"/>
    <col min="8965" max="8965" width="12.7109375" style="30" customWidth="1"/>
    <col min="8966" max="8966" width="13.42578125" style="30" customWidth="1"/>
    <col min="8967" max="8967" width="11.42578125" style="30" customWidth="1"/>
    <col min="8968" max="8968" width="13.42578125" style="30" customWidth="1"/>
    <col min="8969" max="8969" width="10.42578125" style="30" customWidth="1"/>
    <col min="8970" max="8970" width="11.140625" style="30" customWidth="1"/>
    <col min="8971" max="8971" width="9.140625" style="30"/>
    <col min="8972" max="8972" width="13.85546875" style="30" customWidth="1"/>
    <col min="8973" max="9217" width="9.140625" style="30"/>
    <col min="9218" max="9218" width="2.5703125" style="30" customWidth="1"/>
    <col min="9219" max="9219" width="50.140625" style="30" customWidth="1"/>
    <col min="9220" max="9220" width="9.140625" style="30"/>
    <col min="9221" max="9221" width="12.7109375" style="30" customWidth="1"/>
    <col min="9222" max="9222" width="13.42578125" style="30" customWidth="1"/>
    <col min="9223" max="9223" width="11.42578125" style="30" customWidth="1"/>
    <col min="9224" max="9224" width="13.42578125" style="30" customWidth="1"/>
    <col min="9225" max="9225" width="10.42578125" style="30" customWidth="1"/>
    <col min="9226" max="9226" width="11.140625" style="30" customWidth="1"/>
    <col min="9227" max="9227" width="9.140625" style="30"/>
    <col min="9228" max="9228" width="13.85546875" style="30" customWidth="1"/>
    <col min="9229" max="9473" width="9.140625" style="30"/>
    <col min="9474" max="9474" width="2.5703125" style="30" customWidth="1"/>
    <col min="9475" max="9475" width="50.140625" style="30" customWidth="1"/>
    <col min="9476" max="9476" width="9.140625" style="30"/>
    <col min="9477" max="9477" width="12.7109375" style="30" customWidth="1"/>
    <col min="9478" max="9478" width="13.42578125" style="30" customWidth="1"/>
    <col min="9479" max="9479" width="11.42578125" style="30" customWidth="1"/>
    <col min="9480" max="9480" width="13.42578125" style="30" customWidth="1"/>
    <col min="9481" max="9481" width="10.42578125" style="30" customWidth="1"/>
    <col min="9482" max="9482" width="11.140625" style="30" customWidth="1"/>
    <col min="9483" max="9483" width="9.140625" style="30"/>
    <col min="9484" max="9484" width="13.85546875" style="30" customWidth="1"/>
    <col min="9485" max="9729" width="9.140625" style="30"/>
    <col min="9730" max="9730" width="2.5703125" style="30" customWidth="1"/>
    <col min="9731" max="9731" width="50.140625" style="30" customWidth="1"/>
    <col min="9732" max="9732" width="9.140625" style="30"/>
    <col min="9733" max="9733" width="12.7109375" style="30" customWidth="1"/>
    <col min="9734" max="9734" width="13.42578125" style="30" customWidth="1"/>
    <col min="9735" max="9735" width="11.42578125" style="30" customWidth="1"/>
    <col min="9736" max="9736" width="13.42578125" style="30" customWidth="1"/>
    <col min="9737" max="9737" width="10.42578125" style="30" customWidth="1"/>
    <col min="9738" max="9738" width="11.140625" style="30" customWidth="1"/>
    <col min="9739" max="9739" width="9.140625" style="30"/>
    <col min="9740" max="9740" width="13.85546875" style="30" customWidth="1"/>
    <col min="9741" max="9985" width="9.140625" style="30"/>
    <col min="9986" max="9986" width="2.5703125" style="30" customWidth="1"/>
    <col min="9987" max="9987" width="50.140625" style="30" customWidth="1"/>
    <col min="9988" max="9988" width="9.140625" style="30"/>
    <col min="9989" max="9989" width="12.7109375" style="30" customWidth="1"/>
    <col min="9990" max="9990" width="13.42578125" style="30" customWidth="1"/>
    <col min="9991" max="9991" width="11.42578125" style="30" customWidth="1"/>
    <col min="9992" max="9992" width="13.42578125" style="30" customWidth="1"/>
    <col min="9993" max="9993" width="10.42578125" style="30" customWidth="1"/>
    <col min="9994" max="9994" width="11.140625" style="30" customWidth="1"/>
    <col min="9995" max="9995" width="9.140625" style="30"/>
    <col min="9996" max="9996" width="13.85546875" style="30" customWidth="1"/>
    <col min="9997" max="10241" width="9.140625" style="30"/>
    <col min="10242" max="10242" width="2.5703125" style="30" customWidth="1"/>
    <col min="10243" max="10243" width="50.140625" style="30" customWidth="1"/>
    <col min="10244" max="10244" width="9.140625" style="30"/>
    <col min="10245" max="10245" width="12.7109375" style="30" customWidth="1"/>
    <col min="10246" max="10246" width="13.42578125" style="30" customWidth="1"/>
    <col min="10247" max="10247" width="11.42578125" style="30" customWidth="1"/>
    <col min="10248" max="10248" width="13.42578125" style="30" customWidth="1"/>
    <col min="10249" max="10249" width="10.42578125" style="30" customWidth="1"/>
    <col min="10250" max="10250" width="11.140625" style="30" customWidth="1"/>
    <col min="10251" max="10251" width="9.140625" style="30"/>
    <col min="10252" max="10252" width="13.85546875" style="30" customWidth="1"/>
    <col min="10253" max="10497" width="9.140625" style="30"/>
    <col min="10498" max="10498" width="2.5703125" style="30" customWidth="1"/>
    <col min="10499" max="10499" width="50.140625" style="30" customWidth="1"/>
    <col min="10500" max="10500" width="9.140625" style="30"/>
    <col min="10501" max="10501" width="12.7109375" style="30" customWidth="1"/>
    <col min="10502" max="10502" width="13.42578125" style="30" customWidth="1"/>
    <col min="10503" max="10503" width="11.42578125" style="30" customWidth="1"/>
    <col min="10504" max="10504" width="13.42578125" style="30" customWidth="1"/>
    <col min="10505" max="10505" width="10.42578125" style="30" customWidth="1"/>
    <col min="10506" max="10506" width="11.140625" style="30" customWidth="1"/>
    <col min="10507" max="10507" width="9.140625" style="30"/>
    <col min="10508" max="10508" width="13.85546875" style="30" customWidth="1"/>
    <col min="10509" max="10753" width="9.140625" style="30"/>
    <col min="10754" max="10754" width="2.5703125" style="30" customWidth="1"/>
    <col min="10755" max="10755" width="50.140625" style="30" customWidth="1"/>
    <col min="10756" max="10756" width="9.140625" style="30"/>
    <col min="10757" max="10757" width="12.7109375" style="30" customWidth="1"/>
    <col min="10758" max="10758" width="13.42578125" style="30" customWidth="1"/>
    <col min="10759" max="10759" width="11.42578125" style="30" customWidth="1"/>
    <col min="10760" max="10760" width="13.42578125" style="30" customWidth="1"/>
    <col min="10761" max="10761" width="10.42578125" style="30" customWidth="1"/>
    <col min="10762" max="10762" width="11.140625" style="30" customWidth="1"/>
    <col min="10763" max="10763" width="9.140625" style="30"/>
    <col min="10764" max="10764" width="13.85546875" style="30" customWidth="1"/>
    <col min="10765" max="11009" width="9.140625" style="30"/>
    <col min="11010" max="11010" width="2.5703125" style="30" customWidth="1"/>
    <col min="11011" max="11011" width="50.140625" style="30" customWidth="1"/>
    <col min="11012" max="11012" width="9.140625" style="30"/>
    <col min="11013" max="11013" width="12.7109375" style="30" customWidth="1"/>
    <col min="11014" max="11014" width="13.42578125" style="30" customWidth="1"/>
    <col min="11015" max="11015" width="11.42578125" style="30" customWidth="1"/>
    <col min="11016" max="11016" width="13.42578125" style="30" customWidth="1"/>
    <col min="11017" max="11017" width="10.42578125" style="30" customWidth="1"/>
    <col min="11018" max="11018" width="11.140625" style="30" customWidth="1"/>
    <col min="11019" max="11019" width="9.140625" style="30"/>
    <col min="11020" max="11020" width="13.85546875" style="30" customWidth="1"/>
    <col min="11021" max="11265" width="9.140625" style="30"/>
    <col min="11266" max="11266" width="2.5703125" style="30" customWidth="1"/>
    <col min="11267" max="11267" width="50.140625" style="30" customWidth="1"/>
    <col min="11268" max="11268" width="9.140625" style="30"/>
    <col min="11269" max="11269" width="12.7109375" style="30" customWidth="1"/>
    <col min="11270" max="11270" width="13.42578125" style="30" customWidth="1"/>
    <col min="11271" max="11271" width="11.42578125" style="30" customWidth="1"/>
    <col min="11272" max="11272" width="13.42578125" style="30" customWidth="1"/>
    <col min="11273" max="11273" width="10.42578125" style="30" customWidth="1"/>
    <col min="11274" max="11274" width="11.140625" style="30" customWidth="1"/>
    <col min="11275" max="11275" width="9.140625" style="30"/>
    <col min="11276" max="11276" width="13.85546875" style="30" customWidth="1"/>
    <col min="11277" max="11521" width="9.140625" style="30"/>
    <col min="11522" max="11522" width="2.5703125" style="30" customWidth="1"/>
    <col min="11523" max="11523" width="50.140625" style="30" customWidth="1"/>
    <col min="11524" max="11524" width="9.140625" style="30"/>
    <col min="11525" max="11525" width="12.7109375" style="30" customWidth="1"/>
    <col min="11526" max="11526" width="13.42578125" style="30" customWidth="1"/>
    <col min="11527" max="11527" width="11.42578125" style="30" customWidth="1"/>
    <col min="11528" max="11528" width="13.42578125" style="30" customWidth="1"/>
    <col min="11529" max="11529" width="10.42578125" style="30" customWidth="1"/>
    <col min="11530" max="11530" width="11.140625" style="30" customWidth="1"/>
    <col min="11531" max="11531" width="9.140625" style="30"/>
    <col min="11532" max="11532" width="13.85546875" style="30" customWidth="1"/>
    <col min="11533" max="11777" width="9.140625" style="30"/>
    <col min="11778" max="11778" width="2.5703125" style="30" customWidth="1"/>
    <col min="11779" max="11779" width="50.140625" style="30" customWidth="1"/>
    <col min="11780" max="11780" width="9.140625" style="30"/>
    <col min="11781" max="11781" width="12.7109375" style="30" customWidth="1"/>
    <col min="11782" max="11782" width="13.42578125" style="30" customWidth="1"/>
    <col min="11783" max="11783" width="11.42578125" style="30" customWidth="1"/>
    <col min="11784" max="11784" width="13.42578125" style="30" customWidth="1"/>
    <col min="11785" max="11785" width="10.42578125" style="30" customWidth="1"/>
    <col min="11786" max="11786" width="11.140625" style="30" customWidth="1"/>
    <col min="11787" max="11787" width="9.140625" style="30"/>
    <col min="11788" max="11788" width="13.85546875" style="30" customWidth="1"/>
    <col min="11789" max="12033" width="9.140625" style="30"/>
    <col min="12034" max="12034" width="2.5703125" style="30" customWidth="1"/>
    <col min="12035" max="12035" width="50.140625" style="30" customWidth="1"/>
    <col min="12036" max="12036" width="9.140625" style="30"/>
    <col min="12037" max="12037" width="12.7109375" style="30" customWidth="1"/>
    <col min="12038" max="12038" width="13.42578125" style="30" customWidth="1"/>
    <col min="12039" max="12039" width="11.42578125" style="30" customWidth="1"/>
    <col min="12040" max="12040" width="13.42578125" style="30" customWidth="1"/>
    <col min="12041" max="12041" width="10.42578125" style="30" customWidth="1"/>
    <col min="12042" max="12042" width="11.140625" style="30" customWidth="1"/>
    <col min="12043" max="12043" width="9.140625" style="30"/>
    <col min="12044" max="12044" width="13.85546875" style="30" customWidth="1"/>
    <col min="12045" max="12289" width="9.140625" style="30"/>
    <col min="12290" max="12290" width="2.5703125" style="30" customWidth="1"/>
    <col min="12291" max="12291" width="50.140625" style="30" customWidth="1"/>
    <col min="12292" max="12292" width="9.140625" style="30"/>
    <col min="12293" max="12293" width="12.7109375" style="30" customWidth="1"/>
    <col min="12294" max="12294" width="13.42578125" style="30" customWidth="1"/>
    <col min="12295" max="12295" width="11.42578125" style="30" customWidth="1"/>
    <col min="12296" max="12296" width="13.42578125" style="30" customWidth="1"/>
    <col min="12297" max="12297" width="10.42578125" style="30" customWidth="1"/>
    <col min="12298" max="12298" width="11.140625" style="30" customWidth="1"/>
    <col min="12299" max="12299" width="9.140625" style="30"/>
    <col min="12300" max="12300" width="13.85546875" style="30" customWidth="1"/>
    <col min="12301" max="12545" width="9.140625" style="30"/>
    <col min="12546" max="12546" width="2.5703125" style="30" customWidth="1"/>
    <col min="12547" max="12547" width="50.140625" style="30" customWidth="1"/>
    <col min="12548" max="12548" width="9.140625" style="30"/>
    <col min="12549" max="12549" width="12.7109375" style="30" customWidth="1"/>
    <col min="12550" max="12550" width="13.42578125" style="30" customWidth="1"/>
    <col min="12551" max="12551" width="11.42578125" style="30" customWidth="1"/>
    <col min="12552" max="12552" width="13.42578125" style="30" customWidth="1"/>
    <col min="12553" max="12553" width="10.42578125" style="30" customWidth="1"/>
    <col min="12554" max="12554" width="11.140625" style="30" customWidth="1"/>
    <col min="12555" max="12555" width="9.140625" style="30"/>
    <col min="12556" max="12556" width="13.85546875" style="30" customWidth="1"/>
    <col min="12557" max="12801" width="9.140625" style="30"/>
    <col min="12802" max="12802" width="2.5703125" style="30" customWidth="1"/>
    <col min="12803" max="12803" width="50.140625" style="30" customWidth="1"/>
    <col min="12804" max="12804" width="9.140625" style="30"/>
    <col min="12805" max="12805" width="12.7109375" style="30" customWidth="1"/>
    <col min="12806" max="12806" width="13.42578125" style="30" customWidth="1"/>
    <col min="12807" max="12807" width="11.42578125" style="30" customWidth="1"/>
    <col min="12808" max="12808" width="13.42578125" style="30" customWidth="1"/>
    <col min="12809" max="12809" width="10.42578125" style="30" customWidth="1"/>
    <col min="12810" max="12810" width="11.140625" style="30" customWidth="1"/>
    <col min="12811" max="12811" width="9.140625" style="30"/>
    <col min="12812" max="12812" width="13.85546875" style="30" customWidth="1"/>
    <col min="12813" max="13057" width="9.140625" style="30"/>
    <col min="13058" max="13058" width="2.5703125" style="30" customWidth="1"/>
    <col min="13059" max="13059" width="50.140625" style="30" customWidth="1"/>
    <col min="13060" max="13060" width="9.140625" style="30"/>
    <col min="13061" max="13061" width="12.7109375" style="30" customWidth="1"/>
    <col min="13062" max="13062" width="13.42578125" style="30" customWidth="1"/>
    <col min="13063" max="13063" width="11.42578125" style="30" customWidth="1"/>
    <col min="13064" max="13064" width="13.42578125" style="30" customWidth="1"/>
    <col min="13065" max="13065" width="10.42578125" style="30" customWidth="1"/>
    <col min="13066" max="13066" width="11.140625" style="30" customWidth="1"/>
    <col min="13067" max="13067" width="9.140625" style="30"/>
    <col min="13068" max="13068" width="13.85546875" style="30" customWidth="1"/>
    <col min="13069" max="13313" width="9.140625" style="30"/>
    <col min="13314" max="13314" width="2.5703125" style="30" customWidth="1"/>
    <col min="13315" max="13315" width="50.140625" style="30" customWidth="1"/>
    <col min="13316" max="13316" width="9.140625" style="30"/>
    <col min="13317" max="13317" width="12.7109375" style="30" customWidth="1"/>
    <col min="13318" max="13318" width="13.42578125" style="30" customWidth="1"/>
    <col min="13319" max="13319" width="11.42578125" style="30" customWidth="1"/>
    <col min="13320" max="13320" width="13.42578125" style="30" customWidth="1"/>
    <col min="13321" max="13321" width="10.42578125" style="30" customWidth="1"/>
    <col min="13322" max="13322" width="11.140625" style="30" customWidth="1"/>
    <col min="13323" max="13323" width="9.140625" style="30"/>
    <col min="13324" max="13324" width="13.85546875" style="30" customWidth="1"/>
    <col min="13325" max="13569" width="9.140625" style="30"/>
    <col min="13570" max="13570" width="2.5703125" style="30" customWidth="1"/>
    <col min="13571" max="13571" width="50.140625" style="30" customWidth="1"/>
    <col min="13572" max="13572" width="9.140625" style="30"/>
    <col min="13573" max="13573" width="12.7109375" style="30" customWidth="1"/>
    <col min="13574" max="13574" width="13.42578125" style="30" customWidth="1"/>
    <col min="13575" max="13575" width="11.42578125" style="30" customWidth="1"/>
    <col min="13576" max="13576" width="13.42578125" style="30" customWidth="1"/>
    <col min="13577" max="13577" width="10.42578125" style="30" customWidth="1"/>
    <col min="13578" max="13578" width="11.140625" style="30" customWidth="1"/>
    <col min="13579" max="13579" width="9.140625" style="30"/>
    <col min="13580" max="13580" width="13.85546875" style="30" customWidth="1"/>
    <col min="13581" max="13825" width="9.140625" style="30"/>
    <col min="13826" max="13826" width="2.5703125" style="30" customWidth="1"/>
    <col min="13827" max="13827" width="50.140625" style="30" customWidth="1"/>
    <col min="13828" max="13828" width="9.140625" style="30"/>
    <col min="13829" max="13829" width="12.7109375" style="30" customWidth="1"/>
    <col min="13830" max="13830" width="13.42578125" style="30" customWidth="1"/>
    <col min="13831" max="13831" width="11.42578125" style="30" customWidth="1"/>
    <col min="13832" max="13832" width="13.42578125" style="30" customWidth="1"/>
    <col min="13833" max="13833" width="10.42578125" style="30" customWidth="1"/>
    <col min="13834" max="13834" width="11.140625" style="30" customWidth="1"/>
    <col min="13835" max="13835" width="9.140625" style="30"/>
    <col min="13836" max="13836" width="13.85546875" style="30" customWidth="1"/>
    <col min="13837" max="14081" width="9.140625" style="30"/>
    <col min="14082" max="14082" width="2.5703125" style="30" customWidth="1"/>
    <col min="14083" max="14083" width="50.140625" style="30" customWidth="1"/>
    <col min="14084" max="14084" width="9.140625" style="30"/>
    <col min="14085" max="14085" width="12.7109375" style="30" customWidth="1"/>
    <col min="14086" max="14086" width="13.42578125" style="30" customWidth="1"/>
    <col min="14087" max="14087" width="11.42578125" style="30" customWidth="1"/>
    <col min="14088" max="14088" width="13.42578125" style="30" customWidth="1"/>
    <col min="14089" max="14089" width="10.42578125" style="30" customWidth="1"/>
    <col min="14090" max="14090" width="11.140625" style="30" customWidth="1"/>
    <col min="14091" max="14091" width="9.140625" style="30"/>
    <col min="14092" max="14092" width="13.85546875" style="30" customWidth="1"/>
    <col min="14093" max="14337" width="9.140625" style="30"/>
    <col min="14338" max="14338" width="2.5703125" style="30" customWidth="1"/>
    <col min="14339" max="14339" width="50.140625" style="30" customWidth="1"/>
    <col min="14340" max="14340" width="9.140625" style="30"/>
    <col min="14341" max="14341" width="12.7109375" style="30" customWidth="1"/>
    <col min="14342" max="14342" width="13.42578125" style="30" customWidth="1"/>
    <col min="14343" max="14343" width="11.42578125" style="30" customWidth="1"/>
    <col min="14344" max="14344" width="13.42578125" style="30" customWidth="1"/>
    <col min="14345" max="14345" width="10.42578125" style="30" customWidth="1"/>
    <col min="14346" max="14346" width="11.140625" style="30" customWidth="1"/>
    <col min="14347" max="14347" width="9.140625" style="30"/>
    <col min="14348" max="14348" width="13.85546875" style="30" customWidth="1"/>
    <col min="14349" max="14593" width="9.140625" style="30"/>
    <col min="14594" max="14594" width="2.5703125" style="30" customWidth="1"/>
    <col min="14595" max="14595" width="50.140625" style="30" customWidth="1"/>
    <col min="14596" max="14596" width="9.140625" style="30"/>
    <col min="14597" max="14597" width="12.7109375" style="30" customWidth="1"/>
    <col min="14598" max="14598" width="13.42578125" style="30" customWidth="1"/>
    <col min="14599" max="14599" width="11.42578125" style="30" customWidth="1"/>
    <col min="14600" max="14600" width="13.42578125" style="30" customWidth="1"/>
    <col min="14601" max="14601" width="10.42578125" style="30" customWidth="1"/>
    <col min="14602" max="14602" width="11.140625" style="30" customWidth="1"/>
    <col min="14603" max="14603" width="9.140625" style="30"/>
    <col min="14604" max="14604" width="13.85546875" style="30" customWidth="1"/>
    <col min="14605" max="14849" width="9.140625" style="30"/>
    <col min="14850" max="14850" width="2.5703125" style="30" customWidth="1"/>
    <col min="14851" max="14851" width="50.140625" style="30" customWidth="1"/>
    <col min="14852" max="14852" width="9.140625" style="30"/>
    <col min="14853" max="14853" width="12.7109375" style="30" customWidth="1"/>
    <col min="14854" max="14854" width="13.42578125" style="30" customWidth="1"/>
    <col min="14855" max="14855" width="11.42578125" style="30" customWidth="1"/>
    <col min="14856" max="14856" width="13.42578125" style="30" customWidth="1"/>
    <col min="14857" max="14857" width="10.42578125" style="30" customWidth="1"/>
    <col min="14858" max="14858" width="11.140625" style="30" customWidth="1"/>
    <col min="14859" max="14859" width="9.140625" style="30"/>
    <col min="14860" max="14860" width="13.85546875" style="30" customWidth="1"/>
    <col min="14861" max="15105" width="9.140625" style="30"/>
    <col min="15106" max="15106" width="2.5703125" style="30" customWidth="1"/>
    <col min="15107" max="15107" width="50.140625" style="30" customWidth="1"/>
    <col min="15108" max="15108" width="9.140625" style="30"/>
    <col min="15109" max="15109" width="12.7109375" style="30" customWidth="1"/>
    <col min="15110" max="15110" width="13.42578125" style="30" customWidth="1"/>
    <col min="15111" max="15111" width="11.42578125" style="30" customWidth="1"/>
    <col min="15112" max="15112" width="13.42578125" style="30" customWidth="1"/>
    <col min="15113" max="15113" width="10.42578125" style="30" customWidth="1"/>
    <col min="15114" max="15114" width="11.140625" style="30" customWidth="1"/>
    <col min="15115" max="15115" width="9.140625" style="30"/>
    <col min="15116" max="15116" width="13.85546875" style="30" customWidth="1"/>
    <col min="15117" max="15361" width="9.140625" style="30"/>
    <col min="15362" max="15362" width="2.5703125" style="30" customWidth="1"/>
    <col min="15363" max="15363" width="50.140625" style="30" customWidth="1"/>
    <col min="15364" max="15364" width="9.140625" style="30"/>
    <col min="15365" max="15365" width="12.7109375" style="30" customWidth="1"/>
    <col min="15366" max="15366" width="13.42578125" style="30" customWidth="1"/>
    <col min="15367" max="15367" width="11.42578125" style="30" customWidth="1"/>
    <col min="15368" max="15368" width="13.42578125" style="30" customWidth="1"/>
    <col min="15369" max="15369" width="10.42578125" style="30" customWidth="1"/>
    <col min="15370" max="15370" width="11.140625" style="30" customWidth="1"/>
    <col min="15371" max="15371" width="9.140625" style="30"/>
    <col min="15372" max="15372" width="13.85546875" style="30" customWidth="1"/>
    <col min="15373" max="15617" width="9.140625" style="30"/>
    <col min="15618" max="15618" width="2.5703125" style="30" customWidth="1"/>
    <col min="15619" max="15619" width="50.140625" style="30" customWidth="1"/>
    <col min="15620" max="15620" width="9.140625" style="30"/>
    <col min="15621" max="15621" width="12.7109375" style="30" customWidth="1"/>
    <col min="15622" max="15622" width="13.42578125" style="30" customWidth="1"/>
    <col min="15623" max="15623" width="11.42578125" style="30" customWidth="1"/>
    <col min="15624" max="15624" width="13.42578125" style="30" customWidth="1"/>
    <col min="15625" max="15625" width="10.42578125" style="30" customWidth="1"/>
    <col min="15626" max="15626" width="11.140625" style="30" customWidth="1"/>
    <col min="15627" max="15627" width="9.140625" style="30"/>
    <col min="15628" max="15628" width="13.85546875" style="30" customWidth="1"/>
    <col min="15629" max="15873" width="9.140625" style="30"/>
    <col min="15874" max="15874" width="2.5703125" style="30" customWidth="1"/>
    <col min="15875" max="15875" width="50.140625" style="30" customWidth="1"/>
    <col min="15876" max="15876" width="9.140625" style="30"/>
    <col min="15877" max="15877" width="12.7109375" style="30" customWidth="1"/>
    <col min="15878" max="15878" width="13.42578125" style="30" customWidth="1"/>
    <col min="15879" max="15879" width="11.42578125" style="30" customWidth="1"/>
    <col min="15880" max="15880" width="13.42578125" style="30" customWidth="1"/>
    <col min="15881" max="15881" width="10.42578125" style="30" customWidth="1"/>
    <col min="15882" max="15882" width="11.140625" style="30" customWidth="1"/>
    <col min="15883" max="15883" width="9.140625" style="30"/>
    <col min="15884" max="15884" width="13.85546875" style="30" customWidth="1"/>
    <col min="15885" max="16129" width="9.140625" style="30"/>
    <col min="16130" max="16130" width="2.5703125" style="30" customWidth="1"/>
    <col min="16131" max="16131" width="50.140625" style="30" customWidth="1"/>
    <col min="16132" max="16132" width="9.140625" style="30"/>
    <col min="16133" max="16133" width="12.7109375" style="30" customWidth="1"/>
    <col min="16134" max="16134" width="13.42578125" style="30" customWidth="1"/>
    <col min="16135" max="16135" width="11.42578125" style="30" customWidth="1"/>
    <col min="16136" max="16136" width="13.42578125" style="30" customWidth="1"/>
    <col min="16137" max="16137" width="10.42578125" style="30" customWidth="1"/>
    <col min="16138" max="16138" width="11.140625" style="30" customWidth="1"/>
    <col min="16139" max="16139" width="9.140625" style="30"/>
    <col min="16140" max="16140" width="13.85546875" style="30" customWidth="1"/>
    <col min="16141" max="16384" width="9.140625" style="30"/>
  </cols>
  <sheetData>
    <row r="1" spans="1:26" ht="12.75" customHeight="1">
      <c r="A1" s="28"/>
      <c r="B1" s="28"/>
      <c r="C1" s="28"/>
      <c r="D1" s="28"/>
      <c r="E1" s="28"/>
      <c r="F1" s="28"/>
      <c r="G1" s="28"/>
      <c r="H1" s="28"/>
      <c r="I1" s="28"/>
      <c r="J1" s="29"/>
      <c r="K1" s="28"/>
      <c r="L1" s="28"/>
      <c r="M1" s="28"/>
      <c r="N1" s="28"/>
      <c r="O1" s="28"/>
      <c r="P1" s="28"/>
      <c r="Q1" s="28"/>
      <c r="R1" s="28"/>
      <c r="S1" s="28"/>
      <c r="T1" s="28"/>
      <c r="U1" s="28"/>
      <c r="V1" s="28"/>
      <c r="W1" s="28"/>
      <c r="X1" s="28"/>
      <c r="Y1" s="28"/>
      <c r="Z1" s="28"/>
    </row>
    <row r="2" spans="1:26" ht="12.75" customHeight="1">
      <c r="A2" s="28"/>
      <c r="B2" s="28"/>
      <c r="C2" s="28"/>
      <c r="D2" s="28"/>
      <c r="E2" s="28"/>
      <c r="F2" s="28"/>
      <c r="G2" s="28"/>
      <c r="H2" s="373" t="s">
        <v>859</v>
      </c>
      <c r="I2" s="374"/>
      <c r="J2" s="374"/>
      <c r="K2" s="374"/>
      <c r="L2" s="374"/>
      <c r="M2" s="28"/>
      <c r="N2" s="28"/>
      <c r="O2" s="28"/>
      <c r="P2" s="28"/>
      <c r="Q2" s="28"/>
      <c r="R2" s="28"/>
      <c r="S2" s="28"/>
      <c r="T2" s="28"/>
      <c r="U2" s="28"/>
      <c r="V2" s="28"/>
      <c r="W2" s="28"/>
      <c r="X2" s="28"/>
      <c r="Y2" s="28"/>
      <c r="Z2" s="28"/>
    </row>
    <row r="3" spans="1:26" ht="12.75" customHeight="1">
      <c r="A3" s="28"/>
      <c r="B3" s="28"/>
      <c r="C3" s="28"/>
      <c r="D3" s="28"/>
      <c r="E3" s="28"/>
      <c r="F3" s="28"/>
      <c r="G3" s="28"/>
      <c r="H3" s="374"/>
      <c r="I3" s="374"/>
      <c r="J3" s="374"/>
      <c r="K3" s="374"/>
      <c r="L3" s="374"/>
      <c r="M3" s="28"/>
      <c r="N3" s="28"/>
      <c r="O3" s="28"/>
      <c r="P3" s="28"/>
      <c r="Q3" s="28"/>
      <c r="R3" s="28"/>
      <c r="S3" s="28"/>
      <c r="T3" s="28"/>
      <c r="U3" s="28"/>
      <c r="V3" s="28"/>
      <c r="W3" s="28"/>
      <c r="X3" s="28"/>
      <c r="Y3" s="28"/>
      <c r="Z3" s="28"/>
    </row>
    <row r="4" spans="1:26" ht="25.5" customHeight="1">
      <c r="A4" s="28"/>
      <c r="B4" s="28"/>
      <c r="C4" s="28"/>
      <c r="D4" s="28"/>
      <c r="E4" s="28"/>
      <c r="F4" s="28"/>
      <c r="G4" s="28"/>
      <c r="H4" s="374"/>
      <c r="I4" s="374"/>
      <c r="J4" s="374"/>
      <c r="K4" s="374"/>
      <c r="L4" s="374"/>
      <c r="M4" s="28"/>
      <c r="N4" s="28"/>
      <c r="O4" s="28"/>
      <c r="P4" s="28"/>
      <c r="Q4" s="28"/>
      <c r="R4" s="28"/>
      <c r="S4" s="28"/>
      <c r="T4" s="28"/>
      <c r="U4" s="28"/>
      <c r="V4" s="28"/>
      <c r="W4" s="28"/>
      <c r="X4" s="28"/>
      <c r="Y4" s="28"/>
      <c r="Z4" s="28"/>
    </row>
    <row r="5" spans="1:26" ht="30" customHeight="1">
      <c r="A5" s="361"/>
      <c r="B5" s="361"/>
      <c r="C5" s="361"/>
      <c r="D5" s="361"/>
      <c r="E5" s="361"/>
      <c r="F5" s="361"/>
      <c r="G5" s="361"/>
      <c r="H5" s="361"/>
      <c r="I5" s="361"/>
      <c r="J5" s="361"/>
      <c r="K5" s="361"/>
      <c r="L5" s="361"/>
      <c r="M5" s="33"/>
      <c r="N5" s="28"/>
      <c r="O5" s="28"/>
      <c r="P5" s="28"/>
      <c r="Q5" s="28"/>
      <c r="R5" s="28"/>
      <c r="S5" s="28"/>
      <c r="T5" s="28"/>
      <c r="U5" s="28"/>
      <c r="V5" s="28"/>
      <c r="W5" s="28"/>
      <c r="X5" s="28"/>
      <c r="Y5" s="28"/>
      <c r="Z5" s="28"/>
    </row>
    <row r="6" spans="1:26" ht="12.75" customHeight="1">
      <c r="A6" s="28"/>
      <c r="B6" s="28"/>
      <c r="C6" s="28"/>
      <c r="D6" s="362"/>
      <c r="E6" s="363"/>
      <c r="F6" s="363"/>
      <c r="G6" s="363"/>
      <c r="H6" s="363"/>
      <c r="I6" s="363"/>
      <c r="J6" s="363"/>
      <c r="K6" s="363"/>
      <c r="L6" s="363"/>
      <c r="M6" s="363"/>
      <c r="N6" s="28"/>
      <c r="O6" s="28"/>
      <c r="P6" s="28"/>
      <c r="Q6" s="28"/>
      <c r="R6" s="28"/>
      <c r="S6" s="28"/>
      <c r="T6" s="28"/>
      <c r="U6" s="28"/>
      <c r="V6" s="28"/>
      <c r="W6" s="28"/>
      <c r="X6" s="28"/>
      <c r="Y6" s="28"/>
      <c r="Z6" s="28"/>
    </row>
    <row r="7" spans="1:26" ht="27.75" customHeight="1">
      <c r="A7" s="364" t="s">
        <v>856</v>
      </c>
      <c r="B7" s="364"/>
      <c r="C7" s="364"/>
      <c r="D7" s="364"/>
      <c r="E7" s="364"/>
      <c r="F7" s="364"/>
      <c r="G7" s="364"/>
      <c r="H7" s="364"/>
      <c r="I7" s="364"/>
      <c r="J7" s="364"/>
      <c r="K7" s="364"/>
      <c r="L7" s="364"/>
      <c r="M7" s="33"/>
      <c r="N7" s="28"/>
      <c r="O7" s="28"/>
      <c r="P7" s="28"/>
      <c r="Q7" s="28"/>
      <c r="R7" s="28"/>
      <c r="S7" s="28"/>
      <c r="T7" s="28"/>
      <c r="U7" s="28"/>
      <c r="V7" s="28"/>
      <c r="W7" s="28"/>
      <c r="X7" s="28"/>
      <c r="Y7" s="28"/>
      <c r="Z7" s="28"/>
    </row>
    <row r="8" spans="1:26">
      <c r="A8" s="375" t="s">
        <v>857</v>
      </c>
      <c r="B8" s="375"/>
    </row>
    <row r="10" spans="1:26" ht="24.75" customHeight="1">
      <c r="A10" s="365" t="s">
        <v>1</v>
      </c>
      <c r="B10" s="366" t="s">
        <v>2</v>
      </c>
      <c r="C10" s="366"/>
      <c r="D10" s="365" t="s">
        <v>12</v>
      </c>
      <c r="E10" s="365" t="s">
        <v>13</v>
      </c>
      <c r="F10" s="367" t="s">
        <v>14</v>
      </c>
      <c r="G10" s="368"/>
      <c r="H10" s="369"/>
      <c r="I10" s="365" t="s">
        <v>15</v>
      </c>
      <c r="J10" s="365"/>
      <c r="K10" s="365" t="s">
        <v>16</v>
      </c>
      <c r="L10" s="365" t="s">
        <v>4</v>
      </c>
    </row>
    <row r="11" spans="1:26" ht="12.75" customHeight="1">
      <c r="A11" s="365"/>
      <c r="B11" s="366"/>
      <c r="C11" s="366"/>
      <c r="D11" s="365"/>
      <c r="E11" s="365"/>
      <c r="F11" s="370"/>
      <c r="G11" s="371"/>
      <c r="H11" s="372"/>
      <c r="I11" s="365"/>
      <c r="J11" s="365"/>
      <c r="K11" s="365"/>
      <c r="L11" s="365"/>
    </row>
    <row r="12" spans="1:26" ht="38.25">
      <c r="A12" s="365"/>
      <c r="B12" s="366"/>
      <c r="C12" s="366"/>
      <c r="D12" s="365"/>
      <c r="E12" s="365"/>
      <c r="F12" s="34" t="s">
        <v>17</v>
      </c>
      <c r="G12" s="34" t="s">
        <v>18</v>
      </c>
      <c r="H12" s="34" t="s">
        <v>14</v>
      </c>
      <c r="I12" s="34" t="s">
        <v>19</v>
      </c>
      <c r="J12" s="34" t="s">
        <v>20</v>
      </c>
      <c r="K12" s="365"/>
      <c r="L12" s="365"/>
    </row>
    <row r="13" spans="1:26">
      <c r="A13" s="36">
        <v>1</v>
      </c>
      <c r="B13" s="380">
        <v>2</v>
      </c>
      <c r="C13" s="380"/>
      <c r="D13" s="37">
        <v>3</v>
      </c>
      <c r="E13" s="37">
        <v>4</v>
      </c>
      <c r="F13" s="37">
        <v>5</v>
      </c>
      <c r="G13" s="37">
        <v>6</v>
      </c>
      <c r="H13" s="37">
        <v>7</v>
      </c>
      <c r="I13" s="37">
        <v>8</v>
      </c>
      <c r="J13" s="37">
        <v>9</v>
      </c>
      <c r="K13" s="37">
        <v>10</v>
      </c>
      <c r="L13" s="37">
        <v>11</v>
      </c>
    </row>
    <row r="14" spans="1:26" ht="51" customHeight="1">
      <c r="A14" s="35" t="s">
        <v>21</v>
      </c>
      <c r="B14" s="377" t="s">
        <v>22</v>
      </c>
      <c r="C14" s="377"/>
      <c r="D14" s="39"/>
      <c r="E14" s="40">
        <v>29977.75</v>
      </c>
      <c r="F14" s="40"/>
      <c r="G14" s="40"/>
      <c r="H14" s="40">
        <v>202041.3</v>
      </c>
      <c r="I14" s="40"/>
      <c r="J14" s="40"/>
      <c r="K14" s="40"/>
      <c r="L14" s="40">
        <f t="shared" ref="L14:L26" si="0">SUM(D14:K14)</f>
        <v>232019.05</v>
      </c>
    </row>
    <row r="15" spans="1:26">
      <c r="A15" s="35" t="s">
        <v>23</v>
      </c>
      <c r="B15" s="381" t="s">
        <v>24</v>
      </c>
      <c r="C15" s="382"/>
      <c r="D15" s="38">
        <f>SUM(D16:D18)</f>
        <v>0</v>
      </c>
      <c r="E15" s="40">
        <f t="shared" ref="E15:K15" si="1">SUM(E16:E18)</f>
        <v>0</v>
      </c>
      <c r="F15" s="40">
        <f t="shared" si="1"/>
        <v>0</v>
      </c>
      <c r="G15" s="40">
        <f t="shared" si="1"/>
        <v>0</v>
      </c>
      <c r="H15" s="40">
        <f t="shared" si="1"/>
        <v>0</v>
      </c>
      <c r="I15" s="40">
        <f t="shared" si="1"/>
        <v>0</v>
      </c>
      <c r="J15" s="40">
        <f t="shared" si="1"/>
        <v>0</v>
      </c>
      <c r="K15" s="40">
        <f t="shared" si="1"/>
        <v>0</v>
      </c>
      <c r="L15" s="40">
        <f t="shared" si="0"/>
        <v>0</v>
      </c>
    </row>
    <row r="16" spans="1:26">
      <c r="A16" s="41" t="s">
        <v>25</v>
      </c>
      <c r="B16" s="42"/>
      <c r="C16" s="43" t="s">
        <v>26</v>
      </c>
      <c r="D16" s="39"/>
      <c r="E16" s="44"/>
      <c r="F16" s="44"/>
      <c r="G16" s="44"/>
      <c r="H16" s="44"/>
      <c r="I16" s="44"/>
      <c r="J16" s="45"/>
      <c r="K16" s="44"/>
      <c r="L16" s="44">
        <f t="shared" si="0"/>
        <v>0</v>
      </c>
    </row>
    <row r="17" spans="1:12">
      <c r="A17" s="36" t="s">
        <v>27</v>
      </c>
      <c r="B17" s="46"/>
      <c r="C17" s="47" t="s">
        <v>28</v>
      </c>
      <c r="D17" s="48"/>
      <c r="E17" s="44"/>
      <c r="F17" s="44"/>
      <c r="G17" s="44"/>
      <c r="H17" s="44"/>
      <c r="I17" s="44"/>
      <c r="J17" s="44"/>
      <c r="K17" s="44"/>
      <c r="L17" s="44">
        <f t="shared" si="0"/>
        <v>0</v>
      </c>
    </row>
    <row r="18" spans="1:12" ht="25.5">
      <c r="A18" s="41" t="s">
        <v>29</v>
      </c>
      <c r="B18" s="42"/>
      <c r="C18" s="48" t="s">
        <v>30</v>
      </c>
      <c r="D18" s="48"/>
      <c r="E18" s="44"/>
      <c r="F18" s="44"/>
      <c r="G18" s="44"/>
      <c r="H18" s="44"/>
      <c r="I18" s="44"/>
      <c r="J18" s="44"/>
      <c r="K18" s="44"/>
      <c r="L18" s="44">
        <f t="shared" si="0"/>
        <v>0</v>
      </c>
    </row>
    <row r="19" spans="1:12" ht="39.75" customHeight="1">
      <c r="A19" s="35" t="s">
        <v>31</v>
      </c>
      <c r="B19" s="383" t="s">
        <v>32</v>
      </c>
      <c r="C19" s="384"/>
      <c r="D19" s="39">
        <f>SUM(D20:D22)</f>
        <v>0</v>
      </c>
      <c r="E19" s="40">
        <f t="shared" ref="E19:K19" si="2">SUM(E20:E22)</f>
        <v>0</v>
      </c>
      <c r="F19" s="40">
        <f t="shared" si="2"/>
        <v>0</v>
      </c>
      <c r="G19" s="40">
        <f t="shared" si="2"/>
        <v>0</v>
      </c>
      <c r="H19" s="40">
        <f t="shared" si="2"/>
        <v>0</v>
      </c>
      <c r="I19" s="40">
        <f t="shared" si="2"/>
        <v>0</v>
      </c>
      <c r="J19" s="40">
        <f t="shared" si="2"/>
        <v>0</v>
      </c>
      <c r="K19" s="40">
        <f t="shared" si="2"/>
        <v>0</v>
      </c>
      <c r="L19" s="40">
        <f t="shared" si="0"/>
        <v>0</v>
      </c>
    </row>
    <row r="20" spans="1:12">
      <c r="A20" s="41" t="s">
        <v>33</v>
      </c>
      <c r="B20" s="42"/>
      <c r="C20" s="49" t="s">
        <v>34</v>
      </c>
      <c r="D20" s="48"/>
      <c r="E20" s="44"/>
      <c r="F20" s="44"/>
      <c r="G20" s="44"/>
      <c r="H20" s="44"/>
      <c r="I20" s="44"/>
      <c r="J20" s="44"/>
      <c r="K20" s="44"/>
      <c r="L20" s="40">
        <f t="shared" si="0"/>
        <v>0</v>
      </c>
    </row>
    <row r="21" spans="1:12">
      <c r="A21" s="41" t="s">
        <v>35</v>
      </c>
      <c r="B21" s="42"/>
      <c r="C21" s="49" t="s">
        <v>36</v>
      </c>
      <c r="D21" s="48"/>
      <c r="E21" s="44"/>
      <c r="F21" s="44"/>
      <c r="G21" s="44"/>
      <c r="H21" s="44"/>
      <c r="I21" s="44"/>
      <c r="J21" s="44"/>
      <c r="K21" s="44"/>
      <c r="L21" s="40">
        <f t="shared" si="0"/>
        <v>0</v>
      </c>
    </row>
    <row r="22" spans="1:12">
      <c r="A22" s="41" t="s">
        <v>37</v>
      </c>
      <c r="B22" s="42"/>
      <c r="C22" s="49" t="s">
        <v>38</v>
      </c>
      <c r="D22" s="48"/>
      <c r="E22" s="44"/>
      <c r="F22" s="44"/>
      <c r="G22" s="44"/>
      <c r="H22" s="44"/>
      <c r="I22" s="44"/>
      <c r="J22" s="44"/>
      <c r="K22" s="44"/>
      <c r="L22" s="40">
        <f t="shared" si="0"/>
        <v>0</v>
      </c>
    </row>
    <row r="23" spans="1:12">
      <c r="A23" s="50" t="s">
        <v>39</v>
      </c>
      <c r="B23" s="385" t="s">
        <v>40</v>
      </c>
      <c r="C23" s="386"/>
      <c r="D23" s="48"/>
      <c r="E23" s="44"/>
      <c r="F23" s="44"/>
      <c r="G23" s="44"/>
      <c r="H23" s="44"/>
      <c r="I23" s="44"/>
      <c r="J23" s="44"/>
      <c r="K23" s="44"/>
      <c r="L23" s="40">
        <f t="shared" si="0"/>
        <v>0</v>
      </c>
    </row>
    <row r="24" spans="1:12">
      <c r="A24" s="50" t="s">
        <v>41</v>
      </c>
      <c r="B24" s="387" t="s">
        <v>42</v>
      </c>
      <c r="C24" s="388"/>
      <c r="D24" s="48"/>
      <c r="E24" s="44"/>
      <c r="F24" s="44"/>
      <c r="G24" s="44"/>
      <c r="H24" s="44"/>
      <c r="I24" s="44"/>
      <c r="J24" s="44"/>
      <c r="K24" s="44"/>
      <c r="L24" s="40">
        <f t="shared" si="0"/>
        <v>0</v>
      </c>
    </row>
    <row r="25" spans="1:12" ht="39.75" customHeight="1">
      <c r="A25" s="35" t="s">
        <v>43</v>
      </c>
      <c r="B25" s="389" t="s">
        <v>44</v>
      </c>
      <c r="C25" s="389"/>
      <c r="D25" s="39">
        <f>SUM(D14+D15+E24+D23+D24)</f>
        <v>0</v>
      </c>
      <c r="E25" s="40">
        <f>SUM(E14,E15,E19,E23,E24)</f>
        <v>29977.75</v>
      </c>
      <c r="F25" s="40">
        <f t="shared" ref="F25:K25" si="3">SUM(F14+F15+G24+F23+F24)</f>
        <v>0</v>
      </c>
      <c r="G25" s="40">
        <f t="shared" si="3"/>
        <v>0</v>
      </c>
      <c r="H25" s="40">
        <f t="shared" si="3"/>
        <v>202041.3</v>
      </c>
      <c r="I25" s="40">
        <f t="shared" si="3"/>
        <v>0</v>
      </c>
      <c r="J25" s="40">
        <f t="shared" si="3"/>
        <v>0</v>
      </c>
      <c r="K25" s="40">
        <f t="shared" si="3"/>
        <v>0</v>
      </c>
      <c r="L25" s="40">
        <f t="shared" si="0"/>
        <v>232019.05</v>
      </c>
    </row>
    <row r="26" spans="1:12" ht="72" customHeight="1">
      <c r="A26" s="51" t="s">
        <v>45</v>
      </c>
      <c r="B26" s="390" t="s">
        <v>46</v>
      </c>
      <c r="C26" s="391"/>
      <c r="D26" s="52"/>
      <c r="E26" s="53"/>
      <c r="F26" s="53"/>
      <c r="G26" s="53"/>
      <c r="H26" s="54">
        <v>176613.91</v>
      </c>
      <c r="I26" s="53"/>
      <c r="J26" s="53"/>
      <c r="K26" s="53"/>
      <c r="L26" s="40">
        <f t="shared" si="0"/>
        <v>176613.91</v>
      </c>
    </row>
    <row r="27" spans="1:12" ht="28.5" customHeight="1">
      <c r="A27" s="35" t="s">
        <v>47</v>
      </c>
      <c r="B27" s="377" t="s">
        <v>48</v>
      </c>
      <c r="C27" s="377"/>
      <c r="D27" s="37" t="s">
        <v>5</v>
      </c>
      <c r="E27" s="40">
        <v>0</v>
      </c>
      <c r="F27" s="40"/>
      <c r="G27" s="55" t="s">
        <v>5</v>
      </c>
      <c r="H27" s="55">
        <v>-142554.87</v>
      </c>
      <c r="I27" s="55" t="s">
        <v>5</v>
      </c>
      <c r="J27" s="55" t="s">
        <v>5</v>
      </c>
      <c r="K27" s="55"/>
      <c r="L27" s="40">
        <f>SUM(E27,F27,H27,K27)</f>
        <v>-142554.87</v>
      </c>
    </row>
    <row r="28" spans="1:12" ht="30" customHeight="1">
      <c r="A28" s="35" t="s">
        <v>49</v>
      </c>
      <c r="B28" s="377" t="s">
        <v>50</v>
      </c>
      <c r="C28" s="377"/>
      <c r="D28" s="37" t="s">
        <v>5</v>
      </c>
      <c r="E28" s="44"/>
      <c r="F28" s="44"/>
      <c r="G28" s="56" t="s">
        <v>5</v>
      </c>
      <c r="H28" s="56"/>
      <c r="I28" s="56" t="s">
        <v>5</v>
      </c>
      <c r="J28" s="56" t="s">
        <v>5</v>
      </c>
      <c r="K28" s="56"/>
      <c r="L28" s="44">
        <f>SUM(E28,F28,H28,K28)</f>
        <v>0</v>
      </c>
    </row>
    <row r="29" spans="1:12" ht="27.75" customHeight="1">
      <c r="A29" s="35" t="s">
        <v>51</v>
      </c>
      <c r="B29" s="378" t="s">
        <v>52</v>
      </c>
      <c r="C29" s="379"/>
      <c r="D29" s="37" t="s">
        <v>5</v>
      </c>
      <c r="E29" s="44">
        <f>-4996.3-7494.45-7494.45</f>
        <v>-19985.2</v>
      </c>
      <c r="F29" s="44"/>
      <c r="G29" s="56" t="s">
        <v>5</v>
      </c>
      <c r="H29" s="56">
        <f>-20117.64-14038.31-63.38-53.43</f>
        <v>-34272.759999999995</v>
      </c>
      <c r="I29" s="56" t="s">
        <v>5</v>
      </c>
      <c r="J29" s="56" t="s">
        <v>5</v>
      </c>
      <c r="K29" s="56"/>
      <c r="L29" s="44">
        <f t="shared" ref="L29:L36" si="4">SUM(E29,F29,H29,K29)</f>
        <v>-54257.959999999992</v>
      </c>
    </row>
    <row r="30" spans="1:12" ht="36" customHeight="1">
      <c r="A30" s="35" t="s">
        <v>53</v>
      </c>
      <c r="B30" s="378" t="s">
        <v>54</v>
      </c>
      <c r="C30" s="379"/>
      <c r="D30" s="37" t="s">
        <v>5</v>
      </c>
      <c r="E30" s="44"/>
      <c r="F30" s="44"/>
      <c r="G30" s="56" t="s">
        <v>5</v>
      </c>
      <c r="H30" s="44">
        <f>SUM(H31:H33)</f>
        <v>0</v>
      </c>
      <c r="I30" s="56" t="s">
        <v>5</v>
      </c>
      <c r="J30" s="56" t="s">
        <v>5</v>
      </c>
      <c r="K30" s="56"/>
      <c r="L30" s="44">
        <f t="shared" si="4"/>
        <v>0</v>
      </c>
    </row>
    <row r="31" spans="1:12">
      <c r="A31" s="41" t="s">
        <v>55</v>
      </c>
      <c r="B31" s="42"/>
      <c r="C31" s="48" t="s">
        <v>34</v>
      </c>
      <c r="D31" s="57" t="s">
        <v>5</v>
      </c>
      <c r="E31" s="58"/>
      <c r="F31" s="58"/>
      <c r="G31" s="45" t="s">
        <v>5</v>
      </c>
      <c r="H31" s="45"/>
      <c r="I31" s="45" t="s">
        <v>5</v>
      </c>
      <c r="J31" s="45" t="s">
        <v>5</v>
      </c>
      <c r="K31" s="45"/>
      <c r="L31" s="44">
        <f t="shared" si="4"/>
        <v>0</v>
      </c>
    </row>
    <row r="32" spans="1:12">
      <c r="A32" s="41" t="s">
        <v>56</v>
      </c>
      <c r="B32" s="42"/>
      <c r="C32" s="48" t="s">
        <v>36</v>
      </c>
      <c r="D32" s="57" t="s">
        <v>5</v>
      </c>
      <c r="E32" s="58"/>
      <c r="F32" s="58"/>
      <c r="G32" s="45" t="s">
        <v>5</v>
      </c>
      <c r="H32" s="45"/>
      <c r="I32" s="45" t="s">
        <v>5</v>
      </c>
      <c r="J32" s="45" t="s">
        <v>5</v>
      </c>
      <c r="K32" s="45"/>
      <c r="L32" s="44">
        <f t="shared" si="4"/>
        <v>0</v>
      </c>
    </row>
    <row r="33" spans="1:12">
      <c r="A33" s="41" t="s">
        <v>57</v>
      </c>
      <c r="B33" s="42"/>
      <c r="C33" s="48" t="s">
        <v>38</v>
      </c>
      <c r="D33" s="57" t="s">
        <v>5</v>
      </c>
      <c r="E33" s="58"/>
      <c r="F33" s="58"/>
      <c r="G33" s="45" t="s">
        <v>5</v>
      </c>
      <c r="H33" s="45"/>
      <c r="I33" s="45" t="s">
        <v>5</v>
      </c>
      <c r="J33" s="45" t="s">
        <v>5</v>
      </c>
      <c r="K33" s="45"/>
      <c r="L33" s="44">
        <f t="shared" si="4"/>
        <v>0</v>
      </c>
    </row>
    <row r="34" spans="1:12">
      <c r="A34" s="41" t="s">
        <v>58</v>
      </c>
      <c r="B34" s="395" t="s">
        <v>40</v>
      </c>
      <c r="C34" s="396"/>
      <c r="D34" s="59" t="s">
        <v>5</v>
      </c>
      <c r="E34" s="44"/>
      <c r="F34" s="44"/>
      <c r="G34" s="56" t="s">
        <v>5</v>
      </c>
      <c r="H34" s="56"/>
      <c r="I34" s="56" t="s">
        <v>5</v>
      </c>
      <c r="J34" s="56" t="s">
        <v>5</v>
      </c>
      <c r="K34" s="56"/>
      <c r="L34" s="44">
        <f t="shared" si="4"/>
        <v>0</v>
      </c>
    </row>
    <row r="35" spans="1:12">
      <c r="A35" s="41" t="s">
        <v>59</v>
      </c>
      <c r="B35" s="385" t="s">
        <v>42</v>
      </c>
      <c r="C35" s="386"/>
      <c r="D35" s="59" t="s">
        <v>5</v>
      </c>
      <c r="E35" s="44"/>
      <c r="F35" s="44"/>
      <c r="G35" s="56" t="s">
        <v>5</v>
      </c>
      <c r="H35" s="56"/>
      <c r="I35" s="56" t="s">
        <v>5</v>
      </c>
      <c r="J35" s="56" t="s">
        <v>5</v>
      </c>
      <c r="K35" s="56"/>
      <c r="L35" s="44">
        <f t="shared" si="4"/>
        <v>0</v>
      </c>
    </row>
    <row r="36" spans="1:12" ht="41.25" customHeight="1">
      <c r="A36" s="35" t="s">
        <v>60</v>
      </c>
      <c r="B36" s="389" t="s">
        <v>61</v>
      </c>
      <c r="C36" s="389"/>
      <c r="D36" s="34" t="s">
        <v>5</v>
      </c>
      <c r="E36" s="40">
        <f>SUM(E27+E28+E29+E30+E34+E35)</f>
        <v>-19985.2</v>
      </c>
      <c r="F36" s="40"/>
      <c r="G36" s="55" t="s">
        <v>5</v>
      </c>
      <c r="H36" s="40">
        <f>SUM(H27+H28+H29+H30+H34+H35)</f>
        <v>-176827.63</v>
      </c>
      <c r="I36" s="55" t="s">
        <v>5</v>
      </c>
      <c r="J36" s="55" t="s">
        <v>5</v>
      </c>
      <c r="K36" s="55"/>
      <c r="L36" s="40">
        <f t="shared" si="4"/>
        <v>-196812.83000000002</v>
      </c>
    </row>
    <row r="37" spans="1:12" ht="30" customHeight="1">
      <c r="A37" s="35" t="s">
        <v>62</v>
      </c>
      <c r="B37" s="377" t="s">
        <v>63</v>
      </c>
      <c r="C37" s="377"/>
      <c r="D37" s="39"/>
      <c r="E37" s="44"/>
      <c r="F37" s="44"/>
      <c r="G37" s="44"/>
      <c r="H37" s="44"/>
      <c r="I37" s="44"/>
      <c r="J37" s="44"/>
      <c r="K37" s="44"/>
      <c r="L37" s="40">
        <f>SUM(D37:K37)</f>
        <v>0</v>
      </c>
    </row>
    <row r="38" spans="1:12" ht="31.5" customHeight="1">
      <c r="A38" s="35" t="s">
        <v>64</v>
      </c>
      <c r="B38" s="377" t="s">
        <v>65</v>
      </c>
      <c r="C38" s="377"/>
      <c r="D38" s="39"/>
      <c r="E38" s="44"/>
      <c r="F38" s="44"/>
      <c r="G38" s="44"/>
      <c r="H38" s="44"/>
      <c r="I38" s="44"/>
      <c r="J38" s="44"/>
      <c r="K38" s="44"/>
      <c r="L38" s="40">
        <f t="shared" ref="L38:L51" si="5">SUM(D38:K38)</f>
        <v>0</v>
      </c>
    </row>
    <row r="39" spans="1:12">
      <c r="A39" s="35" t="s">
        <v>66</v>
      </c>
      <c r="B39" s="382" t="s">
        <v>67</v>
      </c>
      <c r="C39" s="382"/>
      <c r="D39" s="39"/>
      <c r="E39" s="44"/>
      <c r="F39" s="44"/>
      <c r="G39" s="44"/>
      <c r="H39" s="44"/>
      <c r="I39" s="44"/>
      <c r="J39" s="44"/>
      <c r="K39" s="44"/>
      <c r="L39" s="40">
        <f t="shared" si="5"/>
        <v>0</v>
      </c>
    </row>
    <row r="40" spans="1:12">
      <c r="A40" s="35" t="s">
        <v>68</v>
      </c>
      <c r="B40" s="382" t="s">
        <v>69</v>
      </c>
      <c r="C40" s="382"/>
      <c r="D40" s="39"/>
      <c r="E40" s="44"/>
      <c r="F40" s="44"/>
      <c r="G40" s="44"/>
      <c r="H40" s="44"/>
      <c r="I40" s="44"/>
      <c r="J40" s="44"/>
      <c r="K40" s="44"/>
      <c r="L40" s="40">
        <f t="shared" si="5"/>
        <v>0</v>
      </c>
    </row>
    <row r="41" spans="1:12" ht="18.75" customHeight="1">
      <c r="A41" s="35" t="s">
        <v>70</v>
      </c>
      <c r="B41" s="381" t="s">
        <v>71</v>
      </c>
      <c r="C41" s="381"/>
      <c r="D41" s="39"/>
      <c r="E41" s="44">
        <f>SUM(E42:E44)</f>
        <v>0</v>
      </c>
      <c r="F41" s="44"/>
      <c r="G41" s="44"/>
      <c r="H41" s="44"/>
      <c r="I41" s="44"/>
      <c r="J41" s="44"/>
      <c r="K41" s="44"/>
      <c r="L41" s="40">
        <f t="shared" si="5"/>
        <v>0</v>
      </c>
    </row>
    <row r="42" spans="1:12">
      <c r="A42" s="41" t="s">
        <v>72</v>
      </c>
      <c r="B42" s="42"/>
      <c r="C42" s="48" t="s">
        <v>34</v>
      </c>
      <c r="D42" s="48"/>
      <c r="E42" s="44"/>
      <c r="F42" s="44"/>
      <c r="G42" s="44"/>
      <c r="H42" s="44"/>
      <c r="I42" s="44"/>
      <c r="J42" s="44"/>
      <c r="K42" s="44"/>
      <c r="L42" s="40">
        <f t="shared" si="5"/>
        <v>0</v>
      </c>
    </row>
    <row r="43" spans="1:12">
      <c r="A43" s="41" t="s">
        <v>73</v>
      </c>
      <c r="B43" s="42"/>
      <c r="C43" s="48" t="s">
        <v>36</v>
      </c>
      <c r="D43" s="48"/>
      <c r="E43" s="44"/>
      <c r="F43" s="44"/>
      <c r="G43" s="44"/>
      <c r="H43" s="44"/>
      <c r="I43" s="44"/>
      <c r="J43" s="44"/>
      <c r="K43" s="44"/>
      <c r="L43" s="40">
        <f t="shared" si="5"/>
        <v>0</v>
      </c>
    </row>
    <row r="44" spans="1:12">
      <c r="A44" s="41" t="s">
        <v>74</v>
      </c>
      <c r="B44" s="42"/>
      <c r="C44" s="48" t="s">
        <v>38</v>
      </c>
      <c r="D44" s="48"/>
      <c r="E44" s="44"/>
      <c r="F44" s="44"/>
      <c r="G44" s="44"/>
      <c r="H44" s="44"/>
      <c r="I44" s="44"/>
      <c r="J44" s="44"/>
      <c r="K44" s="44"/>
      <c r="L44" s="40">
        <f t="shared" si="5"/>
        <v>0</v>
      </c>
    </row>
    <row r="45" spans="1:12">
      <c r="A45" s="35" t="s">
        <v>75</v>
      </c>
      <c r="B45" s="376" t="s">
        <v>40</v>
      </c>
      <c r="C45" s="376"/>
      <c r="D45" s="39"/>
      <c r="E45" s="44"/>
      <c r="F45" s="44"/>
      <c r="G45" s="44"/>
      <c r="H45" s="44"/>
      <c r="I45" s="44"/>
      <c r="J45" s="44"/>
      <c r="K45" s="44"/>
      <c r="L45" s="40">
        <f t="shared" si="5"/>
        <v>0</v>
      </c>
    </row>
    <row r="46" spans="1:12">
      <c r="A46" s="35" t="s">
        <v>76</v>
      </c>
      <c r="B46" s="377" t="s">
        <v>42</v>
      </c>
      <c r="C46" s="377"/>
      <c r="D46" s="39"/>
      <c r="E46" s="44"/>
      <c r="F46" s="44"/>
      <c r="G46" s="44"/>
      <c r="H46" s="44"/>
      <c r="I46" s="44"/>
      <c r="J46" s="44"/>
      <c r="K46" s="44"/>
      <c r="L46" s="40">
        <f t="shared" si="5"/>
        <v>0</v>
      </c>
    </row>
    <row r="47" spans="1:12" ht="38.25" customHeight="1">
      <c r="A47" s="35" t="s">
        <v>77</v>
      </c>
      <c r="B47" s="377" t="s">
        <v>78</v>
      </c>
      <c r="C47" s="377"/>
      <c r="D47" s="39"/>
      <c r="E47" s="44">
        <f t="shared" ref="E47:K47" si="6">SUM(E37+E38+E39+E40+E41+E45+E46)</f>
        <v>0</v>
      </c>
      <c r="F47" s="44">
        <f t="shared" si="6"/>
        <v>0</v>
      </c>
      <c r="G47" s="44">
        <f t="shared" si="6"/>
        <v>0</v>
      </c>
      <c r="H47" s="44">
        <f t="shared" si="6"/>
        <v>0</v>
      </c>
      <c r="I47" s="44">
        <f t="shared" si="6"/>
        <v>0</v>
      </c>
      <c r="J47" s="44">
        <f t="shared" si="6"/>
        <v>0</v>
      </c>
      <c r="K47" s="44">
        <f t="shared" si="6"/>
        <v>0</v>
      </c>
      <c r="L47" s="40">
        <f t="shared" si="5"/>
        <v>0</v>
      </c>
    </row>
    <row r="48" spans="1:12" ht="42" customHeight="1">
      <c r="A48" s="35" t="s">
        <v>79</v>
      </c>
      <c r="B48" s="377" t="s">
        <v>80</v>
      </c>
      <c r="C48" s="377"/>
      <c r="D48" s="39"/>
      <c r="E48" s="40">
        <f>SUM(E25,E36,E47)</f>
        <v>9992.5499999999993</v>
      </c>
      <c r="F48" s="44"/>
      <c r="G48" s="44"/>
      <c r="H48" s="40">
        <f>SUM(H25,H36,H47)</f>
        <v>25213.669999999984</v>
      </c>
      <c r="I48" s="44"/>
      <c r="J48" s="44">
        <f>SUM(J47+J25+J47)</f>
        <v>0</v>
      </c>
      <c r="K48" s="44">
        <f>SUM(K25+K27+K36)</f>
        <v>0</v>
      </c>
      <c r="L48" s="40">
        <f t="shared" si="5"/>
        <v>35206.219999999987</v>
      </c>
    </row>
    <row r="49" spans="1:12" ht="26.25" customHeight="1">
      <c r="A49" s="35" t="s">
        <v>81</v>
      </c>
      <c r="B49" s="377" t="s">
        <v>82</v>
      </c>
      <c r="C49" s="377"/>
      <c r="D49" s="39"/>
      <c r="E49" s="40">
        <f>SUM(E14+E27+E37)</f>
        <v>29977.75</v>
      </c>
      <c r="F49" s="44">
        <f>SUM(F14+F27+F37)</f>
        <v>0</v>
      </c>
      <c r="G49" s="44"/>
      <c r="H49" s="40">
        <f>SUM(H14,H27,H37)</f>
        <v>59486.429999999993</v>
      </c>
      <c r="I49" s="44"/>
      <c r="J49" s="44"/>
      <c r="K49" s="44">
        <f>SUM(K14+K27+K37)</f>
        <v>0</v>
      </c>
      <c r="L49" s="40">
        <f t="shared" si="5"/>
        <v>89464.18</v>
      </c>
    </row>
    <row r="50" spans="1:12" ht="40.5" customHeight="1">
      <c r="A50" s="36" t="s">
        <v>83</v>
      </c>
      <c r="B50" s="393" t="s">
        <v>84</v>
      </c>
      <c r="C50" s="393"/>
      <c r="D50" s="39"/>
      <c r="E50" s="44"/>
      <c r="F50" s="44"/>
      <c r="G50" s="44"/>
      <c r="H50" s="44"/>
      <c r="I50" s="44"/>
      <c r="J50" s="44"/>
      <c r="K50" s="44"/>
      <c r="L50" s="40">
        <f t="shared" si="5"/>
        <v>0</v>
      </c>
    </row>
    <row r="51" spans="1:12" ht="34.5" customHeight="1">
      <c r="A51" s="36" t="s">
        <v>85</v>
      </c>
      <c r="B51" s="393" t="s">
        <v>86</v>
      </c>
      <c r="C51" s="393"/>
      <c r="D51" s="39"/>
      <c r="E51" s="44"/>
      <c r="F51" s="44"/>
      <c r="G51" s="44"/>
      <c r="H51" s="44"/>
      <c r="I51" s="44"/>
      <c r="J51" s="44"/>
      <c r="K51" s="44"/>
      <c r="L51" s="40">
        <f t="shared" si="5"/>
        <v>0</v>
      </c>
    </row>
    <row r="53" spans="1:12">
      <c r="B53" s="394" t="s">
        <v>87</v>
      </c>
      <c r="C53" s="394"/>
      <c r="D53" s="394"/>
      <c r="E53" s="394"/>
      <c r="F53" s="394"/>
      <c r="G53" s="394"/>
      <c r="H53" s="394"/>
    </row>
    <row r="54" spans="1:12">
      <c r="B54" s="392" t="s">
        <v>88</v>
      </c>
      <c r="C54" s="392"/>
      <c r="D54" s="392"/>
      <c r="E54" s="392"/>
      <c r="F54" s="392"/>
      <c r="G54" s="392"/>
      <c r="H54" s="392"/>
    </row>
    <row r="55" spans="1:12">
      <c r="B55" s="392" t="s">
        <v>89</v>
      </c>
      <c r="C55" s="392"/>
      <c r="D55" s="392"/>
      <c r="E55" s="392"/>
      <c r="F55" s="392"/>
      <c r="G55" s="392"/>
      <c r="H55" s="392"/>
    </row>
    <row r="56" spans="1:12">
      <c r="B56" s="392" t="s">
        <v>90</v>
      </c>
      <c r="C56" s="392"/>
      <c r="D56" s="392"/>
      <c r="E56" s="392"/>
      <c r="F56" s="392"/>
      <c r="G56" s="392"/>
      <c r="H56" s="392"/>
    </row>
    <row r="57" spans="1:12">
      <c r="B57" s="392" t="s">
        <v>91</v>
      </c>
      <c r="C57" s="392"/>
      <c r="D57" s="392"/>
      <c r="E57" s="392"/>
      <c r="F57" s="392"/>
      <c r="G57" s="392"/>
      <c r="H57" s="392"/>
    </row>
  </sheetData>
  <sheetProtection algorithmName="SHA-512" hashValue="/ljFFqYbxNUqlB5JhbeLVzBIg4pVmpLDaG81gFbRVk3fSw+r6C1YUZDx2lrUzamftArbMhpj50h0VN0inwXeAA==" saltValue="WEWe1qfVkfV9QZl1pv+MmQ==" spinCount="100000" sheet="1" objects="1" scenarios="1"/>
  <mergeCells count="45">
    <mergeCell ref="B47:C47"/>
    <mergeCell ref="B30:C30"/>
    <mergeCell ref="B34:C34"/>
    <mergeCell ref="B35:C35"/>
    <mergeCell ref="B36:C36"/>
    <mergeCell ref="B39:C39"/>
    <mergeCell ref="B40:C40"/>
    <mergeCell ref="B41:C41"/>
    <mergeCell ref="B37:C37"/>
    <mergeCell ref="B38:C38"/>
    <mergeCell ref="B55:H55"/>
    <mergeCell ref="B56:H56"/>
    <mergeCell ref="B57:H57"/>
    <mergeCell ref="B48:C48"/>
    <mergeCell ref="B49:C49"/>
    <mergeCell ref="B50:C50"/>
    <mergeCell ref="B51:C51"/>
    <mergeCell ref="B53:H53"/>
    <mergeCell ref="B54:H54"/>
    <mergeCell ref="H2:L4"/>
    <mergeCell ref="A8:B8"/>
    <mergeCell ref="B45:C45"/>
    <mergeCell ref="B46:C46"/>
    <mergeCell ref="B29:C29"/>
    <mergeCell ref="L10:L12"/>
    <mergeCell ref="B13:C13"/>
    <mergeCell ref="B14:C14"/>
    <mergeCell ref="B15:C15"/>
    <mergeCell ref="B19:C19"/>
    <mergeCell ref="B23:C23"/>
    <mergeCell ref="B24:C24"/>
    <mergeCell ref="B25:C25"/>
    <mergeCell ref="B26:C26"/>
    <mergeCell ref="B27:C27"/>
    <mergeCell ref="B28:C28"/>
    <mergeCell ref="A5:L5"/>
    <mergeCell ref="D6:M6"/>
    <mergeCell ref="A7:L7"/>
    <mergeCell ref="A10:A12"/>
    <mergeCell ref="B10:C12"/>
    <mergeCell ref="D10:D12"/>
    <mergeCell ref="E10:E12"/>
    <mergeCell ref="F10:H11"/>
    <mergeCell ref="I10:J11"/>
    <mergeCell ref="K10:K12"/>
  </mergeCells>
  <pageMargins left="0.7" right="0.7" top="0.75" bottom="0.75" header="0.3" footer="0.3"/>
  <pageSetup paperSize="9"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CABA1-0F72-4F43-9000-0A0D6DAC74D8}">
  <sheetPr>
    <tabColor theme="0"/>
    <pageSetUpPr fitToPage="1"/>
  </sheetPr>
  <dimension ref="A1:I34"/>
  <sheetViews>
    <sheetView workbookViewId="0">
      <selection activeCell="K12" sqref="K12"/>
    </sheetView>
  </sheetViews>
  <sheetFormatPr defaultColWidth="8.85546875" defaultRowHeight="15"/>
  <cols>
    <col min="1" max="1" width="6.5703125" style="30" customWidth="1"/>
    <col min="2" max="2" width="47.42578125" style="30" customWidth="1"/>
    <col min="3" max="3" width="16.5703125" style="30" customWidth="1"/>
    <col min="4" max="4" width="16.42578125" style="30" customWidth="1"/>
    <col min="5" max="5" width="16.5703125" style="30" customWidth="1"/>
    <col min="6" max="6" width="17.85546875" style="30" customWidth="1"/>
    <col min="7" max="7" width="17" style="30" customWidth="1"/>
    <col min="8" max="8" width="21.5703125" style="30" customWidth="1"/>
    <col min="9" max="16384" width="8.85546875" style="30"/>
  </cols>
  <sheetData>
    <row r="1" spans="1:9" ht="16.149999999999999" customHeight="1">
      <c r="A1" s="326" t="s">
        <v>731</v>
      </c>
      <c r="B1" s="327" t="s">
        <v>731</v>
      </c>
      <c r="C1" s="327" t="s">
        <v>731</v>
      </c>
      <c r="D1" s="327" t="s">
        <v>731</v>
      </c>
      <c r="E1" s="328" t="s">
        <v>731</v>
      </c>
      <c r="F1" s="328" t="s">
        <v>731</v>
      </c>
      <c r="G1" s="327" t="s">
        <v>731</v>
      </c>
      <c r="H1" s="6" t="s">
        <v>858</v>
      </c>
      <c r="I1" s="6"/>
    </row>
    <row r="2" spans="1:9" ht="14.45" customHeight="1">
      <c r="A2" s="309" t="s">
        <v>731</v>
      </c>
      <c r="B2" s="309" t="s">
        <v>731</v>
      </c>
      <c r="C2" s="309" t="s">
        <v>731</v>
      </c>
      <c r="D2" s="312"/>
      <c r="E2" s="312"/>
      <c r="F2" s="312"/>
      <c r="G2" s="329"/>
      <c r="H2" s="5" t="s">
        <v>862</v>
      </c>
      <c r="I2" s="5"/>
    </row>
    <row r="3" spans="1:9" ht="14.45" customHeight="1">
      <c r="A3" s="309"/>
      <c r="B3" s="309" t="s">
        <v>731</v>
      </c>
      <c r="C3" s="309" t="s">
        <v>731</v>
      </c>
      <c r="D3" s="312"/>
      <c r="E3" s="312"/>
      <c r="F3" s="312"/>
      <c r="G3" s="329"/>
      <c r="H3" s="5" t="s">
        <v>863</v>
      </c>
      <c r="I3" s="5"/>
    </row>
    <row r="4" spans="1:9" ht="14.45" customHeight="1">
      <c r="A4" s="309" t="s">
        <v>731</v>
      </c>
      <c r="B4" s="309" t="s">
        <v>731</v>
      </c>
      <c r="C4" s="309" t="s">
        <v>731</v>
      </c>
      <c r="D4" s="312"/>
      <c r="E4" s="312"/>
      <c r="F4" s="312"/>
      <c r="G4" s="312"/>
      <c r="H4" s="312"/>
    </row>
    <row r="5" spans="1:9" ht="14.45" customHeight="1">
      <c r="A5" s="315" t="s">
        <v>815</v>
      </c>
      <c r="B5" s="315" t="s">
        <v>816</v>
      </c>
      <c r="C5" s="309" t="s">
        <v>731</v>
      </c>
      <c r="D5" s="312"/>
      <c r="E5" s="312"/>
      <c r="F5" s="312"/>
      <c r="G5" s="312"/>
      <c r="H5" s="312"/>
    </row>
    <row r="6" spans="1:9" ht="14.45" customHeight="1">
      <c r="A6" s="309" t="s">
        <v>731</v>
      </c>
      <c r="B6" s="309" t="s">
        <v>731</v>
      </c>
      <c r="C6" s="309" t="s">
        <v>731</v>
      </c>
      <c r="D6" s="312"/>
      <c r="E6" s="312"/>
      <c r="F6" s="312"/>
      <c r="G6" s="312"/>
      <c r="H6" s="312"/>
    </row>
    <row r="7" spans="1:9" ht="14.45" customHeight="1">
      <c r="A7" s="309" t="s">
        <v>731</v>
      </c>
      <c r="B7" s="309" t="s">
        <v>731</v>
      </c>
      <c r="C7" s="432" t="s">
        <v>869</v>
      </c>
      <c r="D7" s="432"/>
      <c r="E7" s="432"/>
      <c r="F7" s="432"/>
      <c r="G7" s="432"/>
      <c r="H7" s="312"/>
    </row>
    <row r="8" spans="1:9" ht="14.45" customHeight="1">
      <c r="A8" s="309"/>
      <c r="B8" s="309"/>
      <c r="C8" s="341"/>
      <c r="D8" s="341"/>
      <c r="E8" s="341"/>
      <c r="F8" s="341"/>
      <c r="G8" s="341"/>
      <c r="H8" s="312"/>
    </row>
    <row r="9" spans="1:9" ht="14.45" customHeight="1">
      <c r="A9" s="309"/>
      <c r="B9" s="309"/>
      <c r="C9" s="341"/>
      <c r="D9" s="341"/>
      <c r="E9" s="341"/>
      <c r="F9" s="341"/>
      <c r="G9" s="341"/>
      <c r="H9" s="312"/>
    </row>
    <row r="10" spans="1:9" ht="14.45" customHeight="1">
      <c r="A10" s="309" t="s">
        <v>731</v>
      </c>
      <c r="B10" s="309" t="s">
        <v>731</v>
      </c>
      <c r="C10" s="309" t="s">
        <v>731</v>
      </c>
      <c r="D10" s="312"/>
      <c r="E10" s="312"/>
      <c r="F10" s="312"/>
      <c r="G10" s="312"/>
      <c r="H10" s="312"/>
    </row>
    <row r="11" spans="1:9" ht="25.7" customHeight="1">
      <c r="A11" s="330" t="s">
        <v>731</v>
      </c>
      <c r="B11" s="340" t="s">
        <v>817</v>
      </c>
      <c r="C11" s="332" t="s">
        <v>731</v>
      </c>
      <c r="D11" s="333"/>
      <c r="E11" s="331" t="s">
        <v>818</v>
      </c>
      <c r="F11" s="334" t="s">
        <v>819</v>
      </c>
      <c r="G11" s="335"/>
      <c r="H11" s="335"/>
    </row>
    <row r="12" spans="1:9" ht="54.4" customHeight="1">
      <c r="A12" s="318" t="s">
        <v>820</v>
      </c>
      <c r="B12" s="317" t="s">
        <v>821</v>
      </c>
      <c r="C12" s="317" t="s">
        <v>822</v>
      </c>
      <c r="D12" s="317" t="s">
        <v>823</v>
      </c>
      <c r="E12" s="317" t="s">
        <v>824</v>
      </c>
      <c r="F12" s="317" t="s">
        <v>825</v>
      </c>
      <c r="G12" s="317" t="s">
        <v>826</v>
      </c>
      <c r="H12" s="319" t="s">
        <v>827</v>
      </c>
    </row>
    <row r="13" spans="1:9" ht="14.45" customHeight="1">
      <c r="A13" s="318" t="s">
        <v>297</v>
      </c>
      <c r="B13" s="319" t="s">
        <v>324</v>
      </c>
      <c r="C13" s="319" t="s">
        <v>327</v>
      </c>
      <c r="D13" s="319" t="s">
        <v>487</v>
      </c>
      <c r="E13" s="319" t="s">
        <v>246</v>
      </c>
      <c r="F13" s="319" t="s">
        <v>248</v>
      </c>
      <c r="G13" s="319" t="s">
        <v>251</v>
      </c>
      <c r="H13" s="319" t="s">
        <v>254</v>
      </c>
    </row>
    <row r="14" spans="1:9" ht="16.149999999999999" customHeight="1">
      <c r="A14" s="323" t="s">
        <v>297</v>
      </c>
      <c r="B14" s="324" t="s">
        <v>828</v>
      </c>
      <c r="C14" s="319" t="s">
        <v>731</v>
      </c>
      <c r="D14" s="325"/>
      <c r="E14" s="325">
        <v>4189675.9</v>
      </c>
      <c r="F14" s="325"/>
      <c r="G14" s="325"/>
      <c r="H14" s="325">
        <v>4189675.9</v>
      </c>
    </row>
    <row r="15" spans="1:9" ht="16.149999999999999" customHeight="1">
      <c r="A15" s="323" t="s">
        <v>300</v>
      </c>
      <c r="B15" s="324" t="s">
        <v>829</v>
      </c>
      <c r="C15" s="325"/>
      <c r="D15" s="325"/>
      <c r="E15" s="325">
        <v>4189675.9</v>
      </c>
      <c r="F15" s="325"/>
      <c r="G15" s="325"/>
      <c r="H15" s="325">
        <v>4189675.9</v>
      </c>
    </row>
    <row r="16" spans="1:9" ht="16.149999999999999" customHeight="1">
      <c r="A16" s="320" t="s">
        <v>731</v>
      </c>
      <c r="B16" s="321" t="s">
        <v>830</v>
      </c>
      <c r="C16" s="336" t="s">
        <v>831</v>
      </c>
      <c r="D16" s="322"/>
      <c r="E16" s="322">
        <v>4189675.9</v>
      </c>
      <c r="F16" s="322"/>
      <c r="G16" s="322"/>
      <c r="H16" s="322">
        <v>4189675.9</v>
      </c>
    </row>
    <row r="17" spans="1:8" ht="16.149999999999999" customHeight="1">
      <c r="A17" s="323" t="s">
        <v>303</v>
      </c>
      <c r="B17" s="324" t="s">
        <v>832</v>
      </c>
      <c r="C17" s="319" t="s">
        <v>731</v>
      </c>
      <c r="D17" s="325"/>
      <c r="E17" s="325"/>
      <c r="F17" s="325"/>
      <c r="G17" s="325"/>
      <c r="H17" s="325"/>
    </row>
    <row r="18" spans="1:8" ht="16.149999999999999" customHeight="1">
      <c r="A18" s="320" t="s">
        <v>731</v>
      </c>
      <c r="B18" s="321" t="s">
        <v>731</v>
      </c>
      <c r="C18" s="336" t="s">
        <v>731</v>
      </c>
      <c r="D18" s="322"/>
      <c r="E18" s="322"/>
      <c r="F18" s="322"/>
      <c r="G18" s="322"/>
      <c r="H18" s="322"/>
    </row>
    <row r="19" spans="1:8" ht="16.149999999999999" customHeight="1">
      <c r="A19" s="323" t="s">
        <v>324</v>
      </c>
      <c r="B19" s="324" t="s">
        <v>833</v>
      </c>
      <c r="C19" s="319" t="s">
        <v>731</v>
      </c>
      <c r="D19" s="325"/>
      <c r="E19" s="325"/>
      <c r="F19" s="325"/>
      <c r="G19" s="325"/>
      <c r="H19" s="325"/>
    </row>
    <row r="20" spans="1:8" ht="16.149999999999999" customHeight="1">
      <c r="A20" s="320" t="s">
        <v>731</v>
      </c>
      <c r="B20" s="321" t="s">
        <v>731</v>
      </c>
      <c r="C20" s="336" t="s">
        <v>731</v>
      </c>
      <c r="D20" s="322"/>
      <c r="E20" s="322"/>
      <c r="F20" s="322"/>
      <c r="G20" s="322"/>
      <c r="H20" s="322"/>
    </row>
    <row r="21" spans="1:8" ht="16.149999999999999" customHeight="1">
      <c r="A21" s="323" t="s">
        <v>327</v>
      </c>
      <c r="B21" s="324" t="s">
        <v>834</v>
      </c>
      <c r="C21" s="319" t="s">
        <v>5</v>
      </c>
      <c r="D21" s="325"/>
      <c r="E21" s="325"/>
      <c r="F21" s="325"/>
      <c r="G21" s="325"/>
      <c r="H21" s="325"/>
    </row>
    <row r="22" spans="1:8" ht="16.149999999999999" customHeight="1">
      <c r="A22" s="323" t="s">
        <v>487</v>
      </c>
      <c r="B22" s="324" t="s">
        <v>835</v>
      </c>
      <c r="C22" s="319" t="s">
        <v>5</v>
      </c>
      <c r="D22" s="325">
        <v>668.34</v>
      </c>
      <c r="E22" s="319" t="s">
        <v>5</v>
      </c>
      <c r="F22" s="319" t="s">
        <v>5</v>
      </c>
      <c r="G22" s="319" t="s">
        <v>5</v>
      </c>
      <c r="H22" s="325">
        <v>668.34</v>
      </c>
    </row>
    <row r="23" spans="1:8" ht="16.149999999999999" customHeight="1">
      <c r="A23" s="323" t="s">
        <v>246</v>
      </c>
      <c r="B23" s="324" t="s">
        <v>836</v>
      </c>
      <c r="C23" s="319" t="s">
        <v>5</v>
      </c>
      <c r="D23" s="325"/>
      <c r="E23" s="325"/>
      <c r="F23" s="325"/>
      <c r="G23" s="325"/>
      <c r="H23" s="325"/>
    </row>
    <row r="24" spans="1:8" ht="16.149999999999999" customHeight="1">
      <c r="A24" s="323" t="s">
        <v>248</v>
      </c>
      <c r="B24" s="324" t="s">
        <v>837</v>
      </c>
      <c r="C24" s="319" t="s">
        <v>731</v>
      </c>
      <c r="D24" s="325"/>
      <c r="E24" s="325"/>
      <c r="F24" s="325"/>
      <c r="G24" s="325"/>
      <c r="H24" s="325"/>
    </row>
    <row r="25" spans="1:8" ht="16.149999999999999" customHeight="1">
      <c r="A25" s="320" t="s">
        <v>731</v>
      </c>
      <c r="B25" s="321" t="s">
        <v>731</v>
      </c>
      <c r="C25" s="336" t="s">
        <v>731</v>
      </c>
      <c r="D25" s="322"/>
      <c r="E25" s="322"/>
      <c r="F25" s="322"/>
      <c r="G25" s="322"/>
      <c r="H25" s="322"/>
    </row>
    <row r="26" spans="1:8" ht="16.149999999999999" customHeight="1">
      <c r="A26" s="323" t="s">
        <v>251</v>
      </c>
      <c r="B26" s="324" t="s">
        <v>4</v>
      </c>
      <c r="C26" s="319" t="s">
        <v>5</v>
      </c>
      <c r="D26" s="325">
        <v>668.34</v>
      </c>
      <c r="E26" s="325">
        <v>4189675.9</v>
      </c>
      <c r="F26" s="325"/>
      <c r="G26" s="325"/>
      <c r="H26" s="325">
        <v>4190344.24</v>
      </c>
    </row>
    <row r="27" spans="1:8" ht="14.45" customHeight="1">
      <c r="A27" s="309" t="s">
        <v>731</v>
      </c>
      <c r="B27" s="311" t="s">
        <v>10</v>
      </c>
      <c r="C27" s="309" t="s">
        <v>731</v>
      </c>
      <c r="D27" s="312"/>
      <c r="E27" s="312"/>
      <c r="F27" s="312"/>
      <c r="G27" s="312"/>
      <c r="H27" s="312"/>
    </row>
    <row r="28" spans="1:8" ht="14.45" customHeight="1">
      <c r="A28" s="309" t="s">
        <v>731</v>
      </c>
      <c r="B28" s="311" t="s">
        <v>838</v>
      </c>
      <c r="C28" s="309" t="s">
        <v>731</v>
      </c>
      <c r="D28" s="312"/>
      <c r="E28" s="312"/>
      <c r="F28" s="312"/>
      <c r="G28" s="312"/>
      <c r="H28" s="312"/>
    </row>
    <row r="29" spans="1:8" ht="14.45" customHeight="1">
      <c r="A29" s="309" t="s">
        <v>731</v>
      </c>
      <c r="B29" s="311" t="s">
        <v>839</v>
      </c>
      <c r="C29" s="309" t="s">
        <v>731</v>
      </c>
      <c r="D29" s="312"/>
      <c r="E29" s="312"/>
      <c r="F29" s="312"/>
      <c r="G29" s="312"/>
      <c r="H29" s="312"/>
    </row>
    <row r="30" spans="1:8" ht="29.65" customHeight="1">
      <c r="A30" s="309" t="s">
        <v>731</v>
      </c>
      <c r="B30" s="311" t="s">
        <v>840</v>
      </c>
      <c r="C30" s="309" t="s">
        <v>731</v>
      </c>
      <c r="D30" s="312"/>
      <c r="E30" s="312"/>
      <c r="F30" s="312"/>
      <c r="G30" s="312"/>
      <c r="H30" s="312"/>
    </row>
    <row r="31" spans="1:8" ht="39.200000000000003" customHeight="1">
      <c r="A31" s="309" t="s">
        <v>731</v>
      </c>
      <c r="B31" s="311" t="s">
        <v>841</v>
      </c>
      <c r="C31" s="309" t="s">
        <v>731</v>
      </c>
      <c r="D31" s="312"/>
      <c r="E31" s="312"/>
      <c r="F31" s="312"/>
      <c r="G31" s="312"/>
      <c r="H31" s="312"/>
    </row>
    <row r="32" spans="1:8" ht="14.45" customHeight="1">
      <c r="A32" s="309" t="s">
        <v>731</v>
      </c>
      <c r="B32" s="311" t="s">
        <v>842</v>
      </c>
      <c r="C32" s="309" t="s">
        <v>731</v>
      </c>
      <c r="D32" s="312"/>
      <c r="E32" s="312"/>
      <c r="F32" s="312"/>
      <c r="G32" s="312"/>
      <c r="H32" s="312"/>
    </row>
    <row r="33" spans="1:8" ht="44.85" customHeight="1">
      <c r="A33" s="309" t="s">
        <v>731</v>
      </c>
      <c r="B33" s="311" t="s">
        <v>843</v>
      </c>
      <c r="C33" s="309" t="s">
        <v>731</v>
      </c>
      <c r="D33" s="312"/>
      <c r="E33" s="312"/>
      <c r="F33" s="312"/>
      <c r="G33" s="312"/>
      <c r="H33" s="312"/>
    </row>
    <row r="34" spans="1:8" ht="17.649999999999999" customHeight="1">
      <c r="A34" s="337" t="s">
        <v>731</v>
      </c>
      <c r="B34" s="309" t="s">
        <v>731</v>
      </c>
      <c r="C34" s="309" t="s">
        <v>731</v>
      </c>
      <c r="D34" s="312"/>
      <c r="E34" s="312"/>
      <c r="F34" s="312"/>
      <c r="G34" s="312"/>
      <c r="H34" s="312"/>
    </row>
  </sheetData>
  <sheetProtection algorithmName="SHA-512" hashValue="i567rp584ZvXQyZVHHwFG129XD2teuxffkLouR23AuUqZY3LkL0ldIqXcaobH2uj2iHfb93lFVstsrFu84Wwxg==" saltValue="6dUc1TwuYklegZIvOnih2A==" spinCount="100000" sheet="1" objects="1" scenarios="1"/>
  <mergeCells count="1">
    <mergeCell ref="C7:G7"/>
  </mergeCells>
  <pageMargins left="0.7" right="0.7" top="0.75" bottom="0.75" header="0.3" footer="0.3"/>
  <pageSetup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D93E2-820C-4DA3-813C-199BC79B524E}">
  <sheetPr>
    <tabColor theme="0"/>
  </sheetPr>
  <dimension ref="A1:J16"/>
  <sheetViews>
    <sheetView workbookViewId="0">
      <selection activeCell="F21" sqref="F21"/>
    </sheetView>
  </sheetViews>
  <sheetFormatPr defaultColWidth="8.85546875" defaultRowHeight="15"/>
  <cols>
    <col min="1" max="1" width="5.28515625" style="30" customWidth="1"/>
    <col min="2" max="2" width="43.140625" style="30" customWidth="1"/>
    <col min="3" max="3" width="17.7109375" style="30" customWidth="1"/>
    <col min="4" max="9" width="14.5703125" style="30" customWidth="1"/>
    <col min="10" max="10" width="19.140625" style="30" customWidth="1"/>
    <col min="11" max="16384" width="8.85546875" style="30"/>
  </cols>
  <sheetData>
    <row r="1" spans="1:10" ht="14.45" customHeight="1">
      <c r="A1" s="342" t="s">
        <v>731</v>
      </c>
      <c r="B1" s="342"/>
      <c r="C1" s="310" t="s">
        <v>731</v>
      </c>
      <c r="D1" s="310" t="s">
        <v>731</v>
      </c>
      <c r="E1" s="310" t="s">
        <v>731</v>
      </c>
      <c r="F1" s="310" t="s">
        <v>731</v>
      </c>
      <c r="G1" s="310" t="s">
        <v>731</v>
      </c>
      <c r="H1" s="310" t="s">
        <v>731</v>
      </c>
      <c r="I1" s="310" t="s">
        <v>731</v>
      </c>
      <c r="J1" s="6" t="s">
        <v>858</v>
      </c>
    </row>
    <row r="2" spans="1:10" ht="14.45" customHeight="1">
      <c r="A2" s="342"/>
      <c r="B2" s="342"/>
      <c r="C2" s="313" t="s">
        <v>731</v>
      </c>
      <c r="D2" s="312"/>
      <c r="E2" s="312"/>
      <c r="F2" s="312"/>
      <c r="G2" s="312"/>
      <c r="H2" s="312"/>
      <c r="I2" s="310"/>
      <c r="J2" s="5" t="s">
        <v>862</v>
      </c>
    </row>
    <row r="3" spans="1:10" ht="14.45" customHeight="1">
      <c r="A3" s="342"/>
      <c r="B3" s="342"/>
      <c r="C3" s="312"/>
      <c r="D3" s="312"/>
      <c r="E3" s="312"/>
      <c r="F3" s="312"/>
      <c r="G3" s="312"/>
      <c r="H3" s="312"/>
      <c r="I3" s="310"/>
      <c r="J3" s="5" t="s">
        <v>863</v>
      </c>
    </row>
    <row r="4" spans="1:10" ht="12.75" customHeight="1">
      <c r="A4" s="315" t="s">
        <v>815</v>
      </c>
      <c r="B4" s="315" t="s">
        <v>844</v>
      </c>
      <c r="C4" s="312"/>
      <c r="D4" s="312"/>
      <c r="E4" s="312"/>
      <c r="F4" s="312"/>
      <c r="G4" s="312"/>
      <c r="H4" s="312"/>
      <c r="I4" s="312"/>
      <c r="J4" s="312"/>
    </row>
    <row r="5" spans="1:10" ht="14.45" customHeight="1">
      <c r="A5" s="309" t="s">
        <v>731</v>
      </c>
      <c r="B5" s="309" t="s">
        <v>731</v>
      </c>
      <c r="C5" s="433" t="s">
        <v>870</v>
      </c>
      <c r="D5" s="433"/>
      <c r="E5" s="433"/>
      <c r="F5" s="433"/>
      <c r="G5" s="433"/>
      <c r="H5" s="312"/>
      <c r="I5" s="312"/>
      <c r="J5" s="312"/>
    </row>
    <row r="6" spans="1:10" ht="14.45" customHeight="1">
      <c r="A6" s="309" t="s">
        <v>731</v>
      </c>
      <c r="B6" s="309" t="s">
        <v>731</v>
      </c>
      <c r="C6" s="312"/>
      <c r="D6" s="312"/>
      <c r="E6" s="312"/>
      <c r="F6" s="312"/>
      <c r="G6" s="312"/>
      <c r="H6" s="312"/>
      <c r="I6" s="312"/>
      <c r="J6" s="312"/>
    </row>
    <row r="7" spans="1:10" ht="22.9" customHeight="1">
      <c r="A7" s="330" t="s">
        <v>731</v>
      </c>
      <c r="B7" s="332" t="s">
        <v>731</v>
      </c>
      <c r="C7" s="335"/>
      <c r="D7" s="333"/>
      <c r="E7" s="333"/>
      <c r="F7" s="331" t="s">
        <v>845</v>
      </c>
      <c r="G7" s="334" t="s">
        <v>846</v>
      </c>
      <c r="H7" s="333"/>
      <c r="I7" s="335"/>
      <c r="J7" s="335"/>
    </row>
    <row r="8" spans="1:10" ht="65.650000000000006" customHeight="1">
      <c r="A8" s="318" t="s">
        <v>786</v>
      </c>
      <c r="B8" s="319" t="s">
        <v>847</v>
      </c>
      <c r="C8" s="319" t="s">
        <v>848</v>
      </c>
      <c r="D8" s="317" t="s">
        <v>849</v>
      </c>
      <c r="E8" s="317" t="s">
        <v>850</v>
      </c>
      <c r="F8" s="317" t="s">
        <v>851</v>
      </c>
      <c r="G8" s="317" t="s">
        <v>461</v>
      </c>
      <c r="H8" s="317" t="s">
        <v>852</v>
      </c>
      <c r="I8" s="317" t="s">
        <v>42</v>
      </c>
      <c r="J8" s="319" t="s">
        <v>853</v>
      </c>
    </row>
    <row r="9" spans="1:10" ht="14.45" customHeight="1">
      <c r="A9" s="318" t="s">
        <v>297</v>
      </c>
      <c r="B9" s="319" t="s">
        <v>324</v>
      </c>
      <c r="C9" s="319" t="s">
        <v>327</v>
      </c>
      <c r="D9" s="319" t="s">
        <v>487</v>
      </c>
      <c r="E9" s="319" t="s">
        <v>246</v>
      </c>
      <c r="F9" s="319" t="s">
        <v>248</v>
      </c>
      <c r="G9" s="319" t="s">
        <v>251</v>
      </c>
      <c r="H9" s="319" t="s">
        <v>254</v>
      </c>
      <c r="I9" s="319" t="s">
        <v>257</v>
      </c>
      <c r="J9" s="319" t="s">
        <v>260</v>
      </c>
    </row>
    <row r="10" spans="1:10" ht="14.45" customHeight="1">
      <c r="A10" s="320" t="s">
        <v>297</v>
      </c>
      <c r="B10" s="321" t="s">
        <v>823</v>
      </c>
      <c r="C10" s="322">
        <v>4906.74</v>
      </c>
      <c r="D10" s="322">
        <v>668.34</v>
      </c>
      <c r="E10" s="322"/>
      <c r="F10" s="322">
        <v>-4448.1499999999996</v>
      </c>
      <c r="G10" s="322"/>
      <c r="H10" s="322"/>
      <c r="I10" s="322"/>
      <c r="J10" s="322">
        <v>1126.93</v>
      </c>
    </row>
    <row r="11" spans="1:10" ht="14.45" customHeight="1">
      <c r="A11" s="320" t="s">
        <v>324</v>
      </c>
      <c r="B11" s="321" t="s">
        <v>824</v>
      </c>
      <c r="C11" s="322"/>
      <c r="D11" s="322">
        <v>4189675.9</v>
      </c>
      <c r="E11" s="322"/>
      <c r="F11" s="322"/>
      <c r="G11" s="322"/>
      <c r="H11" s="322"/>
      <c r="I11" s="322"/>
      <c r="J11" s="322">
        <v>4189675.9</v>
      </c>
    </row>
    <row r="12" spans="1:10" ht="14.45" customHeight="1">
      <c r="A12" s="320" t="s">
        <v>327</v>
      </c>
      <c r="B12" s="321" t="s">
        <v>825</v>
      </c>
      <c r="C12" s="322"/>
      <c r="D12" s="322"/>
      <c r="E12" s="322"/>
      <c r="F12" s="322"/>
      <c r="G12" s="322"/>
      <c r="H12" s="322"/>
      <c r="I12" s="322"/>
      <c r="J12" s="322"/>
    </row>
    <row r="13" spans="1:10" ht="14.45" customHeight="1">
      <c r="A13" s="320" t="s">
        <v>487</v>
      </c>
      <c r="B13" s="321" t="s">
        <v>854</v>
      </c>
      <c r="C13" s="322"/>
      <c r="D13" s="322"/>
      <c r="E13" s="322"/>
      <c r="F13" s="322"/>
      <c r="G13" s="322"/>
      <c r="H13" s="322"/>
      <c r="I13" s="322"/>
      <c r="J13" s="322"/>
    </row>
    <row r="14" spans="1:10" ht="14.45" customHeight="1">
      <c r="A14" s="323" t="s">
        <v>246</v>
      </c>
      <c r="B14" s="324" t="s">
        <v>4</v>
      </c>
      <c r="C14" s="325">
        <v>4906.74</v>
      </c>
      <c r="D14" s="325">
        <v>4190344.24</v>
      </c>
      <c r="E14" s="325"/>
      <c r="F14" s="325">
        <v>-4448.1499999999996</v>
      </c>
      <c r="G14" s="325"/>
      <c r="H14" s="325"/>
      <c r="I14" s="325"/>
      <c r="J14" s="325">
        <v>4190802.83</v>
      </c>
    </row>
    <row r="15" spans="1:10" ht="72" customHeight="1">
      <c r="A15" s="309" t="s">
        <v>731</v>
      </c>
      <c r="B15" s="311" t="s">
        <v>855</v>
      </c>
      <c r="C15" s="312"/>
      <c r="D15" s="312"/>
      <c r="E15" s="312"/>
      <c r="F15" s="312"/>
      <c r="G15" s="312"/>
      <c r="H15" s="312"/>
      <c r="I15" s="312"/>
      <c r="J15" s="312"/>
    </row>
    <row r="16" spans="1:10" ht="12.75" customHeight="1">
      <c r="A16" s="311" t="s">
        <v>731</v>
      </c>
      <c r="B16" s="311" t="s">
        <v>731</v>
      </c>
      <c r="C16" s="314"/>
      <c r="D16" s="314"/>
      <c r="E16" s="314"/>
      <c r="F16" s="314"/>
      <c r="G16" s="314"/>
      <c r="H16" s="314"/>
      <c r="I16" s="312"/>
      <c r="J16" s="314"/>
    </row>
  </sheetData>
  <sheetProtection algorithmName="SHA-512" hashValue="4lTNzPM/vaL0gXq39viEk2bREZkqIMTyV8M/gr5JJEa412qfbcOZV33fiOvlrUho6A9pzB2C/nlfWQufoGYiRQ==" saltValue="WC9+FUlgo2e3VBTd5knmtg==" spinCount="100000" sheet="1" objects="1" scenarios="1"/>
  <mergeCells count="1">
    <mergeCell ref="C5:G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CC3A7-4E06-45C9-8DEF-30FFC5B49B76}">
  <sheetPr>
    <tabColor theme="0"/>
  </sheetPr>
  <dimension ref="A1:I24"/>
  <sheetViews>
    <sheetView workbookViewId="0">
      <selection activeCell="I1" sqref="I1:I3"/>
    </sheetView>
  </sheetViews>
  <sheetFormatPr defaultColWidth="8.85546875" defaultRowHeight="15"/>
  <cols>
    <col min="1" max="1" width="7" style="30" customWidth="1"/>
    <col min="2" max="2" width="56.85546875" style="30" customWidth="1"/>
    <col min="3" max="7" width="18.85546875" style="30" customWidth="1"/>
    <col min="8" max="8" width="17.7109375" style="30" customWidth="1"/>
    <col min="9" max="9" width="20" style="30" customWidth="1"/>
    <col min="10" max="16384" width="8.85546875" style="30"/>
  </cols>
  <sheetData>
    <row r="1" spans="1:9" ht="14.45" customHeight="1">
      <c r="A1" s="309" t="s">
        <v>731</v>
      </c>
      <c r="B1" s="309" t="s">
        <v>731</v>
      </c>
      <c r="C1" s="310" t="s">
        <v>731</v>
      </c>
      <c r="D1" s="310" t="s">
        <v>731</v>
      </c>
      <c r="E1" s="310" t="s">
        <v>731</v>
      </c>
      <c r="F1" s="310" t="s">
        <v>731</v>
      </c>
      <c r="G1" s="310" t="s">
        <v>731</v>
      </c>
      <c r="H1" s="310" t="s">
        <v>731</v>
      </c>
      <c r="I1" s="6" t="s">
        <v>858</v>
      </c>
    </row>
    <row r="2" spans="1:9" ht="14.45" customHeight="1">
      <c r="A2" s="309" t="s">
        <v>731</v>
      </c>
      <c r="B2" s="309" t="s">
        <v>731</v>
      </c>
      <c r="C2" s="312"/>
      <c r="D2" s="313" t="s">
        <v>731</v>
      </c>
      <c r="E2" s="312"/>
      <c r="F2" s="312"/>
      <c r="G2" s="314"/>
      <c r="H2" s="310"/>
      <c r="I2" s="5" t="s">
        <v>862</v>
      </c>
    </row>
    <row r="3" spans="1:9" ht="14.45" customHeight="1">
      <c r="A3" s="309" t="s">
        <v>731</v>
      </c>
      <c r="B3" s="309" t="s">
        <v>731</v>
      </c>
      <c r="C3" s="312"/>
      <c r="D3" s="312"/>
      <c r="E3" s="312"/>
      <c r="F3" s="312"/>
      <c r="G3" s="314"/>
      <c r="H3" s="310"/>
      <c r="I3" s="5" t="s">
        <v>863</v>
      </c>
    </row>
    <row r="4" spans="1:9" ht="14.45" customHeight="1">
      <c r="A4" s="309" t="s">
        <v>731</v>
      </c>
      <c r="B4" s="309" t="s">
        <v>731</v>
      </c>
      <c r="C4" s="312"/>
      <c r="D4" s="312"/>
      <c r="E4" s="312"/>
      <c r="F4" s="312"/>
      <c r="G4" s="312"/>
      <c r="H4" s="312"/>
      <c r="I4" s="312"/>
    </row>
    <row r="5" spans="1:9" ht="16.899999999999999" customHeight="1">
      <c r="A5" s="315" t="s">
        <v>784</v>
      </c>
      <c r="B5" s="315" t="s">
        <v>785</v>
      </c>
      <c r="C5" s="312"/>
      <c r="D5" s="312"/>
      <c r="E5" s="312"/>
      <c r="F5" s="312"/>
      <c r="G5" s="312"/>
      <c r="H5" s="312"/>
      <c r="I5" s="312"/>
    </row>
    <row r="6" spans="1:9" ht="14.45" customHeight="1">
      <c r="A6" s="309" t="s">
        <v>731</v>
      </c>
      <c r="B6" s="309" t="s">
        <v>731</v>
      </c>
      <c r="C6" s="434" t="s">
        <v>871</v>
      </c>
      <c r="D6" s="434"/>
      <c r="E6" s="434"/>
      <c r="F6" s="434"/>
      <c r="G6" s="312"/>
      <c r="H6" s="312"/>
      <c r="I6" s="312"/>
    </row>
    <row r="7" spans="1:9" ht="14.45" customHeight="1">
      <c r="A7" s="309" t="s">
        <v>731</v>
      </c>
      <c r="B7" s="309" t="s">
        <v>731</v>
      </c>
      <c r="C7" s="312"/>
      <c r="D7" s="312"/>
      <c r="E7" s="312"/>
      <c r="F7" s="312"/>
      <c r="G7" s="312"/>
      <c r="H7" s="312"/>
      <c r="I7" s="312"/>
    </row>
    <row r="8" spans="1:9" ht="14.45" customHeight="1">
      <c r="A8" s="309" t="s">
        <v>731</v>
      </c>
      <c r="B8" s="309" t="s">
        <v>731</v>
      </c>
      <c r="C8" s="312"/>
      <c r="D8" s="312"/>
      <c r="E8" s="312"/>
      <c r="F8" s="312"/>
      <c r="G8" s="312"/>
      <c r="H8" s="312"/>
      <c r="I8" s="312"/>
    </row>
    <row r="9" spans="1:9" ht="75.2" customHeight="1">
      <c r="A9" s="316" t="s">
        <v>786</v>
      </c>
      <c r="B9" s="317" t="s">
        <v>787</v>
      </c>
      <c r="C9" s="317" t="s">
        <v>788</v>
      </c>
      <c r="D9" s="317" t="s">
        <v>789</v>
      </c>
      <c r="E9" s="317" t="s">
        <v>790</v>
      </c>
      <c r="F9" s="317" t="s">
        <v>791</v>
      </c>
      <c r="G9" s="317" t="s">
        <v>792</v>
      </c>
      <c r="H9" s="317" t="s">
        <v>42</v>
      </c>
      <c r="I9" s="317" t="s">
        <v>793</v>
      </c>
    </row>
    <row r="10" spans="1:9" ht="14.45" customHeight="1">
      <c r="A10" s="318" t="s">
        <v>297</v>
      </c>
      <c r="B10" s="319" t="s">
        <v>324</v>
      </c>
      <c r="C10" s="319" t="s">
        <v>327</v>
      </c>
      <c r="D10" s="319" t="s">
        <v>487</v>
      </c>
      <c r="E10" s="319" t="s">
        <v>246</v>
      </c>
      <c r="F10" s="319" t="s">
        <v>248</v>
      </c>
      <c r="G10" s="319" t="s">
        <v>251</v>
      </c>
      <c r="H10" s="319" t="s">
        <v>254</v>
      </c>
      <c r="I10" s="319" t="s">
        <v>257</v>
      </c>
    </row>
    <row r="11" spans="1:9" ht="14.45" customHeight="1">
      <c r="A11" s="320" t="s">
        <v>297</v>
      </c>
      <c r="B11" s="321" t="s">
        <v>794</v>
      </c>
      <c r="C11" s="322"/>
      <c r="D11" s="322"/>
      <c r="E11" s="322"/>
      <c r="F11" s="322"/>
      <c r="G11" s="322"/>
      <c r="H11" s="322"/>
      <c r="I11" s="322"/>
    </row>
    <row r="12" spans="1:9" ht="14.45" customHeight="1">
      <c r="A12" s="320" t="s">
        <v>324</v>
      </c>
      <c r="B12" s="321" t="s">
        <v>795</v>
      </c>
      <c r="C12" s="322"/>
      <c r="D12" s="322"/>
      <c r="E12" s="322"/>
      <c r="F12" s="322"/>
      <c r="G12" s="322"/>
      <c r="H12" s="322"/>
      <c r="I12" s="322"/>
    </row>
    <row r="13" spans="1:9" ht="14.45" customHeight="1">
      <c r="A13" s="320" t="s">
        <v>327</v>
      </c>
      <c r="B13" s="321" t="s">
        <v>796</v>
      </c>
      <c r="C13" s="322"/>
      <c r="D13" s="322"/>
      <c r="E13" s="322"/>
      <c r="F13" s="322"/>
      <c r="G13" s="322"/>
      <c r="H13" s="322"/>
      <c r="I13" s="322"/>
    </row>
    <row r="14" spans="1:9" ht="14.45" customHeight="1">
      <c r="A14" s="320" t="s">
        <v>487</v>
      </c>
      <c r="B14" s="321" t="s">
        <v>797</v>
      </c>
      <c r="C14" s="322"/>
      <c r="D14" s="322"/>
      <c r="E14" s="322"/>
      <c r="F14" s="322"/>
      <c r="G14" s="322"/>
      <c r="H14" s="322"/>
      <c r="I14" s="322"/>
    </row>
    <row r="15" spans="1:9" ht="14.45" customHeight="1">
      <c r="A15" s="320" t="s">
        <v>246</v>
      </c>
      <c r="B15" s="321" t="s">
        <v>798</v>
      </c>
      <c r="C15" s="322"/>
      <c r="D15" s="322"/>
      <c r="E15" s="322"/>
      <c r="F15" s="322"/>
      <c r="G15" s="322"/>
      <c r="H15" s="322"/>
      <c r="I15" s="322"/>
    </row>
    <row r="16" spans="1:9" ht="14.45" customHeight="1">
      <c r="A16" s="320" t="s">
        <v>248</v>
      </c>
      <c r="B16" s="321" t="s">
        <v>799</v>
      </c>
      <c r="C16" s="322"/>
      <c r="D16" s="322"/>
      <c r="E16" s="322"/>
      <c r="F16" s="322"/>
      <c r="G16" s="322"/>
      <c r="H16" s="322"/>
      <c r="I16" s="322"/>
    </row>
    <row r="17" spans="1:9" ht="14.45" customHeight="1">
      <c r="A17" s="320" t="s">
        <v>251</v>
      </c>
      <c r="B17" s="321" t="s">
        <v>800</v>
      </c>
      <c r="C17" s="322"/>
      <c r="D17" s="322"/>
      <c r="E17" s="322"/>
      <c r="F17" s="322"/>
      <c r="G17" s="322"/>
      <c r="H17" s="322"/>
      <c r="I17" s="322"/>
    </row>
    <row r="18" spans="1:9" ht="29.65" customHeight="1">
      <c r="A18" s="320" t="s">
        <v>254</v>
      </c>
      <c r="B18" s="321" t="s">
        <v>801</v>
      </c>
      <c r="C18" s="322"/>
      <c r="D18" s="322"/>
      <c r="E18" s="322"/>
      <c r="F18" s="322"/>
      <c r="G18" s="322"/>
      <c r="H18" s="322"/>
      <c r="I18" s="322"/>
    </row>
    <row r="19" spans="1:9" ht="44.85" customHeight="1">
      <c r="A19" s="320" t="s">
        <v>257</v>
      </c>
      <c r="B19" s="321" t="s">
        <v>802</v>
      </c>
      <c r="C19" s="322"/>
      <c r="D19" s="322"/>
      <c r="E19" s="322"/>
      <c r="F19" s="322"/>
      <c r="G19" s="322"/>
      <c r="H19" s="322"/>
      <c r="I19" s="322"/>
    </row>
    <row r="20" spans="1:9" ht="14.45" customHeight="1">
      <c r="A20" s="320" t="s">
        <v>260</v>
      </c>
      <c r="B20" s="321" t="s">
        <v>803</v>
      </c>
      <c r="C20" s="322"/>
      <c r="D20" s="322"/>
      <c r="E20" s="322"/>
      <c r="F20" s="322"/>
      <c r="G20" s="322"/>
      <c r="H20" s="322"/>
      <c r="I20" s="322"/>
    </row>
    <row r="21" spans="1:9" ht="14.45" customHeight="1">
      <c r="A21" s="320" t="s">
        <v>263</v>
      </c>
      <c r="B21" s="321" t="s">
        <v>804</v>
      </c>
      <c r="C21" s="322">
        <v>9313.48</v>
      </c>
      <c r="D21" s="322">
        <v>14804</v>
      </c>
      <c r="E21" s="322"/>
      <c r="F21" s="322">
        <v>-9313.48</v>
      </c>
      <c r="G21" s="322"/>
      <c r="H21" s="322"/>
      <c r="I21" s="322">
        <v>14804</v>
      </c>
    </row>
    <row r="22" spans="1:9" ht="14.45" customHeight="1">
      <c r="A22" s="323" t="s">
        <v>274</v>
      </c>
      <c r="B22" s="324" t="s">
        <v>805</v>
      </c>
      <c r="C22" s="325">
        <v>9313.48</v>
      </c>
      <c r="D22" s="325">
        <v>14804</v>
      </c>
      <c r="E22" s="325"/>
      <c r="F22" s="325">
        <v>-9313.48</v>
      </c>
      <c r="G22" s="325"/>
      <c r="H22" s="325"/>
      <c r="I22" s="325">
        <v>14804</v>
      </c>
    </row>
    <row r="23" spans="1:9" ht="21.6" customHeight="1">
      <c r="A23" s="309" t="s">
        <v>731</v>
      </c>
      <c r="B23" s="311" t="s">
        <v>731</v>
      </c>
      <c r="C23" s="312"/>
      <c r="D23" s="312"/>
      <c r="E23" s="312"/>
      <c r="F23" s="312"/>
      <c r="G23" s="312"/>
      <c r="H23" s="312"/>
      <c r="I23" s="312"/>
    </row>
    <row r="24" spans="1:9" ht="12.75" customHeight="1">
      <c r="A24" s="309" t="s">
        <v>731</v>
      </c>
      <c r="B24" s="309" t="s">
        <v>731</v>
      </c>
      <c r="C24" s="312"/>
      <c r="D24" s="312"/>
      <c r="E24" s="312"/>
      <c r="F24" s="312"/>
      <c r="G24" s="312"/>
      <c r="H24" s="312"/>
      <c r="I24" s="312"/>
    </row>
  </sheetData>
  <sheetProtection algorithmName="SHA-512" hashValue="ApKK+/I40uxId84o6PuJALu2a6PrmJq2wPwbDhtHkC/S6dOy+VMcUc/Jo7FeKQaq0x2D6pSlTiStsr1zGtgzrQ==" saltValue="Krv6BOGaVGzpn2CksWtfQw==" spinCount="100000" sheet="1" objects="1" scenarios="1"/>
  <mergeCells count="1">
    <mergeCell ref="C6: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45294-67CC-48F4-AB5A-3B109CD8286E}">
  <sheetPr>
    <tabColor theme="0"/>
  </sheetPr>
  <dimension ref="A1:D15"/>
  <sheetViews>
    <sheetView workbookViewId="0">
      <selection activeCell="D1" sqref="D1:D3"/>
    </sheetView>
  </sheetViews>
  <sheetFormatPr defaultColWidth="8.85546875" defaultRowHeight="15"/>
  <cols>
    <col min="1" max="1" width="7" style="30" customWidth="1"/>
    <col min="2" max="2" width="58.7109375" style="30" customWidth="1"/>
    <col min="3" max="4" width="21.5703125" style="30" customWidth="1"/>
    <col min="5" max="16384" width="8.85546875" style="30"/>
  </cols>
  <sheetData>
    <row r="1" spans="1:4" ht="14.45" customHeight="1">
      <c r="A1" s="309" t="s">
        <v>731</v>
      </c>
      <c r="B1" s="309" t="s">
        <v>731</v>
      </c>
      <c r="C1" s="310" t="s">
        <v>731</v>
      </c>
      <c r="D1" s="6" t="s">
        <v>858</v>
      </c>
    </row>
    <row r="2" spans="1:4" ht="14.45" customHeight="1">
      <c r="A2" s="309" t="s">
        <v>731</v>
      </c>
      <c r="B2" s="309" t="s">
        <v>731</v>
      </c>
      <c r="C2" s="310"/>
      <c r="D2" s="5" t="s">
        <v>862</v>
      </c>
    </row>
    <row r="3" spans="1:4" ht="14.45" customHeight="1">
      <c r="A3" s="309" t="s">
        <v>731</v>
      </c>
      <c r="B3" s="309" t="s">
        <v>731</v>
      </c>
      <c r="C3" s="310"/>
      <c r="D3" s="5" t="s">
        <v>863</v>
      </c>
    </row>
    <row r="4" spans="1:4" ht="14.45" customHeight="1">
      <c r="A4" s="309" t="s">
        <v>731</v>
      </c>
      <c r="B4" s="309" t="s">
        <v>731</v>
      </c>
      <c r="C4" s="312"/>
      <c r="D4" s="312"/>
    </row>
    <row r="5" spans="1:4" ht="14.45" customHeight="1">
      <c r="A5" s="309" t="s">
        <v>731</v>
      </c>
      <c r="B5" s="432" t="s">
        <v>872</v>
      </c>
      <c r="C5" s="432"/>
      <c r="D5" s="312"/>
    </row>
    <row r="6" spans="1:4" ht="14.45" customHeight="1">
      <c r="A6" s="309" t="s">
        <v>731</v>
      </c>
      <c r="B6" s="309" t="s">
        <v>731</v>
      </c>
      <c r="C6" s="312"/>
      <c r="D6" s="312"/>
    </row>
    <row r="7" spans="1:4" ht="44.85" customHeight="1">
      <c r="A7" s="316" t="s">
        <v>786</v>
      </c>
      <c r="B7" s="317" t="s">
        <v>806</v>
      </c>
      <c r="C7" s="317" t="s">
        <v>807</v>
      </c>
      <c r="D7" s="317" t="s">
        <v>808</v>
      </c>
    </row>
    <row r="8" spans="1:4" ht="14.45" customHeight="1">
      <c r="A8" s="318" t="s">
        <v>297</v>
      </c>
      <c r="B8" s="319" t="s">
        <v>324</v>
      </c>
      <c r="C8" s="319" t="s">
        <v>327</v>
      </c>
      <c r="D8" s="319" t="s">
        <v>487</v>
      </c>
    </row>
    <row r="9" spans="1:4" ht="14.45" customHeight="1">
      <c r="A9" s="320" t="s">
        <v>297</v>
      </c>
      <c r="B9" s="321" t="s">
        <v>809</v>
      </c>
      <c r="C9" s="322"/>
      <c r="D9" s="322"/>
    </row>
    <row r="10" spans="1:4" ht="14.45" customHeight="1">
      <c r="A10" s="320" t="s">
        <v>300</v>
      </c>
      <c r="B10" s="321" t="s">
        <v>810</v>
      </c>
      <c r="C10" s="322"/>
      <c r="D10" s="322"/>
    </row>
    <row r="11" spans="1:4" ht="14.45" customHeight="1">
      <c r="A11" s="320" t="s">
        <v>303</v>
      </c>
      <c r="B11" s="321" t="s">
        <v>811</v>
      </c>
      <c r="C11" s="322"/>
      <c r="D11" s="322"/>
    </row>
    <row r="12" spans="1:4" ht="14.45" customHeight="1">
      <c r="A12" s="320" t="s">
        <v>324</v>
      </c>
      <c r="B12" s="321" t="s">
        <v>812</v>
      </c>
      <c r="C12" s="322">
        <v>14804</v>
      </c>
      <c r="D12" s="322">
        <v>14804</v>
      </c>
    </row>
    <row r="13" spans="1:4" ht="14.45" customHeight="1">
      <c r="A13" s="320" t="s">
        <v>327</v>
      </c>
      <c r="B13" s="321" t="s">
        <v>813</v>
      </c>
      <c r="C13" s="322"/>
      <c r="D13" s="322"/>
    </row>
    <row r="14" spans="1:4" ht="14.45" customHeight="1">
      <c r="A14" s="323" t="s">
        <v>487</v>
      </c>
      <c r="B14" s="324" t="s">
        <v>814</v>
      </c>
      <c r="C14" s="325">
        <v>14804</v>
      </c>
      <c r="D14" s="325">
        <v>14804</v>
      </c>
    </row>
    <row r="15" spans="1:4" ht="12.75" customHeight="1">
      <c r="A15" s="309" t="s">
        <v>731</v>
      </c>
      <c r="B15" s="309" t="s">
        <v>731</v>
      </c>
      <c r="C15" s="312"/>
      <c r="D15" s="312"/>
    </row>
  </sheetData>
  <sheetProtection algorithmName="SHA-512" hashValue="OJg+X9W84g381l4/kYEzp9CBMdJg7TJAYDd3YIsAXuKe2CYgUPAKltHZHJpuk92KLEfwljV/0Y0ynEbg5CtThw==" saltValue="HCiKwNCWheyonoSlw6M2ig==" spinCount="100000" sheet="1" objects="1" scenarios="1"/>
  <mergeCells count="1">
    <mergeCell ref="B5:C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6BB59-60B5-4A11-BB5E-7A94B5F6AE18}">
  <sheetPr>
    <tabColor theme="0"/>
    <pageSetUpPr fitToPage="1"/>
  </sheetPr>
  <dimension ref="A2:M37"/>
  <sheetViews>
    <sheetView showGridLines="0" zoomScaleNormal="100" zoomScaleSheetLayoutView="100" workbookViewId="0">
      <pane ySplit="11" topLeftCell="A12" activePane="bottomLeft" state="frozen"/>
      <selection activeCell="A37" sqref="A37"/>
      <selection pane="bottomLeft" activeCell="N30" sqref="N30"/>
    </sheetView>
  </sheetViews>
  <sheetFormatPr defaultColWidth="9.140625" defaultRowHeight="12.75"/>
  <cols>
    <col min="1" max="1" width="6.7109375" style="1" customWidth="1"/>
    <col min="2" max="2" width="38.7109375" style="1" customWidth="1"/>
    <col min="3" max="4" width="14.7109375" style="2" hidden="1" customWidth="1"/>
    <col min="5" max="5" width="17.28515625" style="2" customWidth="1"/>
    <col min="6" max="6" width="8.28515625" style="2" hidden="1" customWidth="1"/>
    <col min="7" max="7" width="14.7109375" style="2" customWidth="1"/>
    <col min="8" max="8" width="15.5703125" style="2" customWidth="1"/>
    <col min="9" max="10" width="14.7109375" style="2" customWidth="1"/>
    <col min="11" max="11" width="15.5703125" style="2" customWidth="1"/>
    <col min="12" max="12" width="7.42578125" style="98" customWidth="1"/>
    <col min="13" max="13" width="13.28515625" style="2" hidden="1" customWidth="1"/>
    <col min="14" max="256" width="9.140625" style="98"/>
    <col min="257" max="257" width="6.7109375" style="98" customWidth="1"/>
    <col min="258" max="258" width="38.7109375" style="98" customWidth="1"/>
    <col min="259" max="260" width="0" style="98" hidden="1" customWidth="1"/>
    <col min="261" max="261" width="17.28515625" style="98" customWidth="1"/>
    <col min="262" max="262" width="0" style="98" hidden="1" customWidth="1"/>
    <col min="263" max="263" width="14.7109375" style="98" customWidth="1"/>
    <col min="264" max="264" width="15.5703125" style="98" customWidth="1"/>
    <col min="265" max="266" width="14.7109375" style="98" customWidth="1"/>
    <col min="267" max="267" width="15.5703125" style="98" customWidth="1"/>
    <col min="268" max="268" width="7.42578125" style="98" customWidth="1"/>
    <col min="269" max="269" width="0" style="98" hidden="1" customWidth="1"/>
    <col min="270" max="512" width="9.140625" style="98"/>
    <col min="513" max="513" width="6.7109375" style="98" customWidth="1"/>
    <col min="514" max="514" width="38.7109375" style="98" customWidth="1"/>
    <col min="515" max="516" width="0" style="98" hidden="1" customWidth="1"/>
    <col min="517" max="517" width="17.28515625" style="98" customWidth="1"/>
    <col min="518" max="518" width="0" style="98" hidden="1" customWidth="1"/>
    <col min="519" max="519" width="14.7109375" style="98" customWidth="1"/>
    <col min="520" max="520" width="15.5703125" style="98" customWidth="1"/>
    <col min="521" max="522" width="14.7109375" style="98" customWidth="1"/>
    <col min="523" max="523" width="15.5703125" style="98" customWidth="1"/>
    <col min="524" max="524" width="7.42578125" style="98" customWidth="1"/>
    <col min="525" max="525" width="0" style="98" hidden="1" customWidth="1"/>
    <col min="526" max="768" width="9.140625" style="98"/>
    <col min="769" max="769" width="6.7109375" style="98" customWidth="1"/>
    <col min="770" max="770" width="38.7109375" style="98" customWidth="1"/>
    <col min="771" max="772" width="0" style="98" hidden="1" customWidth="1"/>
    <col min="773" max="773" width="17.28515625" style="98" customWidth="1"/>
    <col min="774" max="774" width="0" style="98" hidden="1" customWidth="1"/>
    <col min="775" max="775" width="14.7109375" style="98" customWidth="1"/>
    <col min="776" max="776" width="15.5703125" style="98" customWidth="1"/>
    <col min="777" max="778" width="14.7109375" style="98" customWidth="1"/>
    <col min="779" max="779" width="15.5703125" style="98" customWidth="1"/>
    <col min="780" max="780" width="7.42578125" style="98" customWidth="1"/>
    <col min="781" max="781" width="0" style="98" hidden="1" customWidth="1"/>
    <col min="782" max="1024" width="9.140625" style="98"/>
    <col min="1025" max="1025" width="6.7109375" style="98" customWidth="1"/>
    <col min="1026" max="1026" width="38.7109375" style="98" customWidth="1"/>
    <col min="1027" max="1028" width="0" style="98" hidden="1" customWidth="1"/>
    <col min="1029" max="1029" width="17.28515625" style="98" customWidth="1"/>
    <col min="1030" max="1030" width="0" style="98" hidden="1" customWidth="1"/>
    <col min="1031" max="1031" width="14.7109375" style="98" customWidth="1"/>
    <col min="1032" max="1032" width="15.5703125" style="98" customWidth="1"/>
    <col min="1033" max="1034" width="14.7109375" style="98" customWidth="1"/>
    <col min="1035" max="1035" width="15.5703125" style="98" customWidth="1"/>
    <col min="1036" max="1036" width="7.42578125" style="98" customWidth="1"/>
    <col min="1037" max="1037" width="0" style="98" hidden="1" customWidth="1"/>
    <col min="1038" max="1280" width="9.140625" style="98"/>
    <col min="1281" max="1281" width="6.7109375" style="98" customWidth="1"/>
    <col min="1282" max="1282" width="38.7109375" style="98" customWidth="1"/>
    <col min="1283" max="1284" width="0" style="98" hidden="1" customWidth="1"/>
    <col min="1285" max="1285" width="17.28515625" style="98" customWidth="1"/>
    <col min="1286" max="1286" width="0" style="98" hidden="1" customWidth="1"/>
    <col min="1287" max="1287" width="14.7109375" style="98" customWidth="1"/>
    <col min="1288" max="1288" width="15.5703125" style="98" customWidth="1"/>
    <col min="1289" max="1290" width="14.7109375" style="98" customWidth="1"/>
    <col min="1291" max="1291" width="15.5703125" style="98" customWidth="1"/>
    <col min="1292" max="1292" width="7.42578125" style="98" customWidth="1"/>
    <col min="1293" max="1293" width="0" style="98" hidden="1" customWidth="1"/>
    <col min="1294" max="1536" width="9.140625" style="98"/>
    <col min="1537" max="1537" width="6.7109375" style="98" customWidth="1"/>
    <col min="1538" max="1538" width="38.7109375" style="98" customWidth="1"/>
    <col min="1539" max="1540" width="0" style="98" hidden="1" customWidth="1"/>
    <col min="1541" max="1541" width="17.28515625" style="98" customWidth="1"/>
    <col min="1542" max="1542" width="0" style="98" hidden="1" customWidth="1"/>
    <col min="1543" max="1543" width="14.7109375" style="98" customWidth="1"/>
    <col min="1544" max="1544" width="15.5703125" style="98" customWidth="1"/>
    <col min="1545" max="1546" width="14.7109375" style="98" customWidth="1"/>
    <col min="1547" max="1547" width="15.5703125" style="98" customWidth="1"/>
    <col min="1548" max="1548" width="7.42578125" style="98" customWidth="1"/>
    <col min="1549" max="1549" width="0" style="98" hidden="1" customWidth="1"/>
    <col min="1550" max="1792" width="9.140625" style="98"/>
    <col min="1793" max="1793" width="6.7109375" style="98" customWidth="1"/>
    <col min="1794" max="1794" width="38.7109375" style="98" customWidth="1"/>
    <col min="1795" max="1796" width="0" style="98" hidden="1" customWidth="1"/>
    <col min="1797" max="1797" width="17.28515625" style="98" customWidth="1"/>
    <col min="1798" max="1798" width="0" style="98" hidden="1" customWidth="1"/>
    <col min="1799" max="1799" width="14.7109375" style="98" customWidth="1"/>
    <col min="1800" max="1800" width="15.5703125" style="98" customWidth="1"/>
    <col min="1801" max="1802" width="14.7109375" style="98" customWidth="1"/>
    <col min="1803" max="1803" width="15.5703125" style="98" customWidth="1"/>
    <col min="1804" max="1804" width="7.42578125" style="98" customWidth="1"/>
    <col min="1805" max="1805" width="0" style="98" hidden="1" customWidth="1"/>
    <col min="1806" max="2048" width="9.140625" style="98"/>
    <col min="2049" max="2049" width="6.7109375" style="98" customWidth="1"/>
    <col min="2050" max="2050" width="38.7109375" style="98" customWidth="1"/>
    <col min="2051" max="2052" width="0" style="98" hidden="1" customWidth="1"/>
    <col min="2053" max="2053" width="17.28515625" style="98" customWidth="1"/>
    <col min="2054" max="2054" width="0" style="98" hidden="1" customWidth="1"/>
    <col min="2055" max="2055" width="14.7109375" style="98" customWidth="1"/>
    <col min="2056" max="2056" width="15.5703125" style="98" customWidth="1"/>
    <col min="2057" max="2058" width="14.7109375" style="98" customWidth="1"/>
    <col min="2059" max="2059" width="15.5703125" style="98" customWidth="1"/>
    <col min="2060" max="2060" width="7.42578125" style="98" customWidth="1"/>
    <col min="2061" max="2061" width="0" style="98" hidden="1" customWidth="1"/>
    <col min="2062" max="2304" width="9.140625" style="98"/>
    <col min="2305" max="2305" width="6.7109375" style="98" customWidth="1"/>
    <col min="2306" max="2306" width="38.7109375" style="98" customWidth="1"/>
    <col min="2307" max="2308" width="0" style="98" hidden="1" customWidth="1"/>
    <col min="2309" max="2309" width="17.28515625" style="98" customWidth="1"/>
    <col min="2310" max="2310" width="0" style="98" hidden="1" customWidth="1"/>
    <col min="2311" max="2311" width="14.7109375" style="98" customWidth="1"/>
    <col min="2312" max="2312" width="15.5703125" style="98" customWidth="1"/>
    <col min="2313" max="2314" width="14.7109375" style="98" customWidth="1"/>
    <col min="2315" max="2315" width="15.5703125" style="98" customWidth="1"/>
    <col min="2316" max="2316" width="7.42578125" style="98" customWidth="1"/>
    <col min="2317" max="2317" width="0" style="98" hidden="1" customWidth="1"/>
    <col min="2318" max="2560" width="9.140625" style="98"/>
    <col min="2561" max="2561" width="6.7109375" style="98" customWidth="1"/>
    <col min="2562" max="2562" width="38.7109375" style="98" customWidth="1"/>
    <col min="2563" max="2564" width="0" style="98" hidden="1" customWidth="1"/>
    <col min="2565" max="2565" width="17.28515625" style="98" customWidth="1"/>
    <col min="2566" max="2566" width="0" style="98" hidden="1" customWidth="1"/>
    <col min="2567" max="2567" width="14.7109375" style="98" customWidth="1"/>
    <col min="2568" max="2568" width="15.5703125" style="98" customWidth="1"/>
    <col min="2569" max="2570" width="14.7109375" style="98" customWidth="1"/>
    <col min="2571" max="2571" width="15.5703125" style="98" customWidth="1"/>
    <col min="2572" max="2572" width="7.42578125" style="98" customWidth="1"/>
    <col min="2573" max="2573" width="0" style="98" hidden="1" customWidth="1"/>
    <col min="2574" max="2816" width="9.140625" style="98"/>
    <col min="2817" max="2817" width="6.7109375" style="98" customWidth="1"/>
    <col min="2818" max="2818" width="38.7109375" style="98" customWidth="1"/>
    <col min="2819" max="2820" width="0" style="98" hidden="1" customWidth="1"/>
    <col min="2821" max="2821" width="17.28515625" style="98" customWidth="1"/>
    <col min="2822" max="2822" width="0" style="98" hidden="1" customWidth="1"/>
    <col min="2823" max="2823" width="14.7109375" style="98" customWidth="1"/>
    <col min="2824" max="2824" width="15.5703125" style="98" customWidth="1"/>
    <col min="2825" max="2826" width="14.7109375" style="98" customWidth="1"/>
    <col min="2827" max="2827" width="15.5703125" style="98" customWidth="1"/>
    <col min="2828" max="2828" width="7.42578125" style="98" customWidth="1"/>
    <col min="2829" max="2829" width="0" style="98" hidden="1" customWidth="1"/>
    <col min="2830" max="3072" width="9.140625" style="98"/>
    <col min="3073" max="3073" width="6.7109375" style="98" customWidth="1"/>
    <col min="3074" max="3074" width="38.7109375" style="98" customWidth="1"/>
    <col min="3075" max="3076" width="0" style="98" hidden="1" customWidth="1"/>
    <col min="3077" max="3077" width="17.28515625" style="98" customWidth="1"/>
    <col min="3078" max="3078" width="0" style="98" hidden="1" customWidth="1"/>
    <col min="3079" max="3079" width="14.7109375" style="98" customWidth="1"/>
    <col min="3080" max="3080" width="15.5703125" style="98" customWidth="1"/>
    <col min="3081" max="3082" width="14.7109375" style="98" customWidth="1"/>
    <col min="3083" max="3083" width="15.5703125" style="98" customWidth="1"/>
    <col min="3084" max="3084" width="7.42578125" style="98" customWidth="1"/>
    <col min="3085" max="3085" width="0" style="98" hidden="1" customWidth="1"/>
    <col min="3086" max="3328" width="9.140625" style="98"/>
    <col min="3329" max="3329" width="6.7109375" style="98" customWidth="1"/>
    <col min="3330" max="3330" width="38.7109375" style="98" customWidth="1"/>
    <col min="3331" max="3332" width="0" style="98" hidden="1" customWidth="1"/>
    <col min="3333" max="3333" width="17.28515625" style="98" customWidth="1"/>
    <col min="3334" max="3334" width="0" style="98" hidden="1" customWidth="1"/>
    <col min="3335" max="3335" width="14.7109375" style="98" customWidth="1"/>
    <col min="3336" max="3336" width="15.5703125" style="98" customWidth="1"/>
    <col min="3337" max="3338" width="14.7109375" style="98" customWidth="1"/>
    <col min="3339" max="3339" width="15.5703125" style="98" customWidth="1"/>
    <col min="3340" max="3340" width="7.42578125" style="98" customWidth="1"/>
    <col min="3341" max="3341" width="0" style="98" hidden="1" customWidth="1"/>
    <col min="3342" max="3584" width="9.140625" style="98"/>
    <col min="3585" max="3585" width="6.7109375" style="98" customWidth="1"/>
    <col min="3586" max="3586" width="38.7109375" style="98" customWidth="1"/>
    <col min="3587" max="3588" width="0" style="98" hidden="1" customWidth="1"/>
    <col min="3589" max="3589" width="17.28515625" style="98" customWidth="1"/>
    <col min="3590" max="3590" width="0" style="98" hidden="1" customWidth="1"/>
    <col min="3591" max="3591" width="14.7109375" style="98" customWidth="1"/>
    <col min="3592" max="3592" width="15.5703125" style="98" customWidth="1"/>
    <col min="3593" max="3594" width="14.7109375" style="98" customWidth="1"/>
    <col min="3595" max="3595" width="15.5703125" style="98" customWidth="1"/>
    <col min="3596" max="3596" width="7.42578125" style="98" customWidth="1"/>
    <col min="3597" max="3597" width="0" style="98" hidden="1" customWidth="1"/>
    <col min="3598" max="3840" width="9.140625" style="98"/>
    <col min="3841" max="3841" width="6.7109375" style="98" customWidth="1"/>
    <col min="3842" max="3842" width="38.7109375" style="98" customWidth="1"/>
    <col min="3843" max="3844" width="0" style="98" hidden="1" customWidth="1"/>
    <col min="3845" max="3845" width="17.28515625" style="98" customWidth="1"/>
    <col min="3846" max="3846" width="0" style="98" hidden="1" customWidth="1"/>
    <col min="3847" max="3847" width="14.7109375" style="98" customWidth="1"/>
    <col min="3848" max="3848" width="15.5703125" style="98" customWidth="1"/>
    <col min="3849" max="3850" width="14.7109375" style="98" customWidth="1"/>
    <col min="3851" max="3851" width="15.5703125" style="98" customWidth="1"/>
    <col min="3852" max="3852" width="7.42578125" style="98" customWidth="1"/>
    <col min="3853" max="3853" width="0" style="98" hidden="1" customWidth="1"/>
    <col min="3854" max="4096" width="9.140625" style="98"/>
    <col min="4097" max="4097" width="6.7109375" style="98" customWidth="1"/>
    <col min="4098" max="4098" width="38.7109375" style="98" customWidth="1"/>
    <col min="4099" max="4100" width="0" style="98" hidden="1" customWidth="1"/>
    <col min="4101" max="4101" width="17.28515625" style="98" customWidth="1"/>
    <col min="4102" max="4102" width="0" style="98" hidden="1" customWidth="1"/>
    <col min="4103" max="4103" width="14.7109375" style="98" customWidth="1"/>
    <col min="4104" max="4104" width="15.5703125" style="98" customWidth="1"/>
    <col min="4105" max="4106" width="14.7109375" style="98" customWidth="1"/>
    <col min="4107" max="4107" width="15.5703125" style="98" customWidth="1"/>
    <col min="4108" max="4108" width="7.42578125" style="98" customWidth="1"/>
    <col min="4109" max="4109" width="0" style="98" hidden="1" customWidth="1"/>
    <col min="4110" max="4352" width="9.140625" style="98"/>
    <col min="4353" max="4353" width="6.7109375" style="98" customWidth="1"/>
    <col min="4354" max="4354" width="38.7109375" style="98" customWidth="1"/>
    <col min="4355" max="4356" width="0" style="98" hidden="1" customWidth="1"/>
    <col min="4357" max="4357" width="17.28515625" style="98" customWidth="1"/>
    <col min="4358" max="4358" width="0" style="98" hidden="1" customWidth="1"/>
    <col min="4359" max="4359" width="14.7109375" style="98" customWidth="1"/>
    <col min="4360" max="4360" width="15.5703125" style="98" customWidth="1"/>
    <col min="4361" max="4362" width="14.7109375" style="98" customWidth="1"/>
    <col min="4363" max="4363" width="15.5703125" style="98" customWidth="1"/>
    <col min="4364" max="4364" width="7.42578125" style="98" customWidth="1"/>
    <col min="4365" max="4365" width="0" style="98" hidden="1" customWidth="1"/>
    <col min="4366" max="4608" width="9.140625" style="98"/>
    <col min="4609" max="4609" width="6.7109375" style="98" customWidth="1"/>
    <col min="4610" max="4610" width="38.7109375" style="98" customWidth="1"/>
    <col min="4611" max="4612" width="0" style="98" hidden="1" customWidth="1"/>
    <col min="4613" max="4613" width="17.28515625" style="98" customWidth="1"/>
    <col min="4614" max="4614" width="0" style="98" hidden="1" customWidth="1"/>
    <col min="4615" max="4615" width="14.7109375" style="98" customWidth="1"/>
    <col min="4616" max="4616" width="15.5703125" style="98" customWidth="1"/>
    <col min="4617" max="4618" width="14.7109375" style="98" customWidth="1"/>
    <col min="4619" max="4619" width="15.5703125" style="98" customWidth="1"/>
    <col min="4620" max="4620" width="7.42578125" style="98" customWidth="1"/>
    <col min="4621" max="4621" width="0" style="98" hidden="1" customWidth="1"/>
    <col min="4622" max="4864" width="9.140625" style="98"/>
    <col min="4865" max="4865" width="6.7109375" style="98" customWidth="1"/>
    <col min="4866" max="4866" width="38.7109375" style="98" customWidth="1"/>
    <col min="4867" max="4868" width="0" style="98" hidden="1" customWidth="1"/>
    <col min="4869" max="4869" width="17.28515625" style="98" customWidth="1"/>
    <col min="4870" max="4870" width="0" style="98" hidden="1" customWidth="1"/>
    <col min="4871" max="4871" width="14.7109375" style="98" customWidth="1"/>
    <col min="4872" max="4872" width="15.5703125" style="98" customWidth="1"/>
    <col min="4873" max="4874" width="14.7109375" style="98" customWidth="1"/>
    <col min="4875" max="4875" width="15.5703125" style="98" customWidth="1"/>
    <col min="4876" max="4876" width="7.42578125" style="98" customWidth="1"/>
    <col min="4877" max="4877" width="0" style="98" hidden="1" customWidth="1"/>
    <col min="4878" max="5120" width="9.140625" style="98"/>
    <col min="5121" max="5121" width="6.7109375" style="98" customWidth="1"/>
    <col min="5122" max="5122" width="38.7109375" style="98" customWidth="1"/>
    <col min="5123" max="5124" width="0" style="98" hidden="1" customWidth="1"/>
    <col min="5125" max="5125" width="17.28515625" style="98" customWidth="1"/>
    <col min="5126" max="5126" width="0" style="98" hidden="1" customWidth="1"/>
    <col min="5127" max="5127" width="14.7109375" style="98" customWidth="1"/>
    <col min="5128" max="5128" width="15.5703125" style="98" customWidth="1"/>
    <col min="5129" max="5130" width="14.7109375" style="98" customWidth="1"/>
    <col min="5131" max="5131" width="15.5703125" style="98" customWidth="1"/>
    <col min="5132" max="5132" width="7.42578125" style="98" customWidth="1"/>
    <col min="5133" max="5133" width="0" style="98" hidden="1" customWidth="1"/>
    <col min="5134" max="5376" width="9.140625" style="98"/>
    <col min="5377" max="5377" width="6.7109375" style="98" customWidth="1"/>
    <col min="5378" max="5378" width="38.7109375" style="98" customWidth="1"/>
    <col min="5379" max="5380" width="0" style="98" hidden="1" customWidth="1"/>
    <col min="5381" max="5381" width="17.28515625" style="98" customWidth="1"/>
    <col min="5382" max="5382" width="0" style="98" hidden="1" customWidth="1"/>
    <col min="5383" max="5383" width="14.7109375" style="98" customWidth="1"/>
    <col min="5384" max="5384" width="15.5703125" style="98" customWidth="1"/>
    <col min="5385" max="5386" width="14.7109375" style="98" customWidth="1"/>
    <col min="5387" max="5387" width="15.5703125" style="98" customWidth="1"/>
    <col min="5388" max="5388" width="7.42578125" style="98" customWidth="1"/>
    <col min="5389" max="5389" width="0" style="98" hidden="1" customWidth="1"/>
    <col min="5390" max="5632" width="9.140625" style="98"/>
    <col min="5633" max="5633" width="6.7109375" style="98" customWidth="1"/>
    <col min="5634" max="5634" width="38.7109375" style="98" customWidth="1"/>
    <col min="5635" max="5636" width="0" style="98" hidden="1" customWidth="1"/>
    <col min="5637" max="5637" width="17.28515625" style="98" customWidth="1"/>
    <col min="5638" max="5638" width="0" style="98" hidden="1" customWidth="1"/>
    <col min="5639" max="5639" width="14.7109375" style="98" customWidth="1"/>
    <col min="5640" max="5640" width="15.5703125" style="98" customWidth="1"/>
    <col min="5641" max="5642" width="14.7109375" style="98" customWidth="1"/>
    <col min="5643" max="5643" width="15.5703125" style="98" customWidth="1"/>
    <col min="5644" max="5644" width="7.42578125" style="98" customWidth="1"/>
    <col min="5645" max="5645" width="0" style="98" hidden="1" customWidth="1"/>
    <col min="5646" max="5888" width="9.140625" style="98"/>
    <col min="5889" max="5889" width="6.7109375" style="98" customWidth="1"/>
    <col min="5890" max="5890" width="38.7109375" style="98" customWidth="1"/>
    <col min="5891" max="5892" width="0" style="98" hidden="1" customWidth="1"/>
    <col min="5893" max="5893" width="17.28515625" style="98" customWidth="1"/>
    <col min="5894" max="5894" width="0" style="98" hidden="1" customWidth="1"/>
    <col min="5895" max="5895" width="14.7109375" style="98" customWidth="1"/>
    <col min="5896" max="5896" width="15.5703125" style="98" customWidth="1"/>
    <col min="5897" max="5898" width="14.7109375" style="98" customWidth="1"/>
    <col min="5899" max="5899" width="15.5703125" style="98" customWidth="1"/>
    <col min="5900" max="5900" width="7.42578125" style="98" customWidth="1"/>
    <col min="5901" max="5901" width="0" style="98" hidden="1" customWidth="1"/>
    <col min="5902" max="6144" width="9.140625" style="98"/>
    <col min="6145" max="6145" width="6.7109375" style="98" customWidth="1"/>
    <col min="6146" max="6146" width="38.7109375" style="98" customWidth="1"/>
    <col min="6147" max="6148" width="0" style="98" hidden="1" customWidth="1"/>
    <col min="6149" max="6149" width="17.28515625" style="98" customWidth="1"/>
    <col min="6150" max="6150" width="0" style="98" hidden="1" customWidth="1"/>
    <col min="6151" max="6151" width="14.7109375" style="98" customWidth="1"/>
    <col min="6152" max="6152" width="15.5703125" style="98" customWidth="1"/>
    <col min="6153" max="6154" width="14.7109375" style="98" customWidth="1"/>
    <col min="6155" max="6155" width="15.5703125" style="98" customWidth="1"/>
    <col min="6156" max="6156" width="7.42578125" style="98" customWidth="1"/>
    <col min="6157" max="6157" width="0" style="98" hidden="1" customWidth="1"/>
    <col min="6158" max="6400" width="9.140625" style="98"/>
    <col min="6401" max="6401" width="6.7109375" style="98" customWidth="1"/>
    <col min="6402" max="6402" width="38.7109375" style="98" customWidth="1"/>
    <col min="6403" max="6404" width="0" style="98" hidden="1" customWidth="1"/>
    <col min="6405" max="6405" width="17.28515625" style="98" customWidth="1"/>
    <col min="6406" max="6406" width="0" style="98" hidden="1" customWidth="1"/>
    <col min="6407" max="6407" width="14.7109375" style="98" customWidth="1"/>
    <col min="6408" max="6408" width="15.5703125" style="98" customWidth="1"/>
    <col min="6409" max="6410" width="14.7109375" style="98" customWidth="1"/>
    <col min="6411" max="6411" width="15.5703125" style="98" customWidth="1"/>
    <col min="6412" max="6412" width="7.42578125" style="98" customWidth="1"/>
    <col min="6413" max="6413" width="0" style="98" hidden="1" customWidth="1"/>
    <col min="6414" max="6656" width="9.140625" style="98"/>
    <col min="6657" max="6657" width="6.7109375" style="98" customWidth="1"/>
    <col min="6658" max="6658" width="38.7109375" style="98" customWidth="1"/>
    <col min="6659" max="6660" width="0" style="98" hidden="1" customWidth="1"/>
    <col min="6661" max="6661" width="17.28515625" style="98" customWidth="1"/>
    <col min="6662" max="6662" width="0" style="98" hidden="1" customWidth="1"/>
    <col min="6663" max="6663" width="14.7109375" style="98" customWidth="1"/>
    <col min="6664" max="6664" width="15.5703125" style="98" customWidth="1"/>
    <col min="6665" max="6666" width="14.7109375" style="98" customWidth="1"/>
    <col min="6667" max="6667" width="15.5703125" style="98" customWidth="1"/>
    <col min="6668" max="6668" width="7.42578125" style="98" customWidth="1"/>
    <col min="6669" max="6669" width="0" style="98" hidden="1" customWidth="1"/>
    <col min="6670" max="6912" width="9.140625" style="98"/>
    <col min="6913" max="6913" width="6.7109375" style="98" customWidth="1"/>
    <col min="6914" max="6914" width="38.7109375" style="98" customWidth="1"/>
    <col min="6915" max="6916" width="0" style="98" hidden="1" customWidth="1"/>
    <col min="6917" max="6917" width="17.28515625" style="98" customWidth="1"/>
    <col min="6918" max="6918" width="0" style="98" hidden="1" customWidth="1"/>
    <col min="6919" max="6919" width="14.7109375" style="98" customWidth="1"/>
    <col min="6920" max="6920" width="15.5703125" style="98" customWidth="1"/>
    <col min="6921" max="6922" width="14.7109375" style="98" customWidth="1"/>
    <col min="6923" max="6923" width="15.5703125" style="98" customWidth="1"/>
    <col min="6924" max="6924" width="7.42578125" style="98" customWidth="1"/>
    <col min="6925" max="6925" width="0" style="98" hidden="1" customWidth="1"/>
    <col min="6926" max="7168" width="9.140625" style="98"/>
    <col min="7169" max="7169" width="6.7109375" style="98" customWidth="1"/>
    <col min="7170" max="7170" width="38.7109375" style="98" customWidth="1"/>
    <col min="7171" max="7172" width="0" style="98" hidden="1" customWidth="1"/>
    <col min="7173" max="7173" width="17.28515625" style="98" customWidth="1"/>
    <col min="7174" max="7174" width="0" style="98" hidden="1" customWidth="1"/>
    <col min="7175" max="7175" width="14.7109375" style="98" customWidth="1"/>
    <col min="7176" max="7176" width="15.5703125" style="98" customWidth="1"/>
    <col min="7177" max="7178" width="14.7109375" style="98" customWidth="1"/>
    <col min="7179" max="7179" width="15.5703125" style="98" customWidth="1"/>
    <col min="7180" max="7180" width="7.42578125" style="98" customWidth="1"/>
    <col min="7181" max="7181" width="0" style="98" hidden="1" customWidth="1"/>
    <col min="7182" max="7424" width="9.140625" style="98"/>
    <col min="7425" max="7425" width="6.7109375" style="98" customWidth="1"/>
    <col min="7426" max="7426" width="38.7109375" style="98" customWidth="1"/>
    <col min="7427" max="7428" width="0" style="98" hidden="1" customWidth="1"/>
    <col min="7429" max="7429" width="17.28515625" style="98" customWidth="1"/>
    <col min="7430" max="7430" width="0" style="98" hidden="1" customWidth="1"/>
    <col min="7431" max="7431" width="14.7109375" style="98" customWidth="1"/>
    <col min="7432" max="7432" width="15.5703125" style="98" customWidth="1"/>
    <col min="7433" max="7434" width="14.7109375" style="98" customWidth="1"/>
    <col min="7435" max="7435" width="15.5703125" style="98" customWidth="1"/>
    <col min="7436" max="7436" width="7.42578125" style="98" customWidth="1"/>
    <col min="7437" max="7437" width="0" style="98" hidden="1" customWidth="1"/>
    <col min="7438" max="7680" width="9.140625" style="98"/>
    <col min="7681" max="7681" width="6.7109375" style="98" customWidth="1"/>
    <col min="7682" max="7682" width="38.7109375" style="98" customWidth="1"/>
    <col min="7683" max="7684" width="0" style="98" hidden="1" customWidth="1"/>
    <col min="7685" max="7685" width="17.28515625" style="98" customWidth="1"/>
    <col min="7686" max="7686" width="0" style="98" hidden="1" customWidth="1"/>
    <col min="7687" max="7687" width="14.7109375" style="98" customWidth="1"/>
    <col min="7688" max="7688" width="15.5703125" style="98" customWidth="1"/>
    <col min="7689" max="7690" width="14.7109375" style="98" customWidth="1"/>
    <col min="7691" max="7691" width="15.5703125" style="98" customWidth="1"/>
    <col min="7692" max="7692" width="7.42578125" style="98" customWidth="1"/>
    <col min="7693" max="7693" width="0" style="98" hidden="1" customWidth="1"/>
    <col min="7694" max="7936" width="9.140625" style="98"/>
    <col min="7937" max="7937" width="6.7109375" style="98" customWidth="1"/>
    <col min="7938" max="7938" width="38.7109375" style="98" customWidth="1"/>
    <col min="7939" max="7940" width="0" style="98" hidden="1" customWidth="1"/>
    <col min="7941" max="7941" width="17.28515625" style="98" customWidth="1"/>
    <col min="7942" max="7942" width="0" style="98" hidden="1" customWidth="1"/>
    <col min="7943" max="7943" width="14.7109375" style="98" customWidth="1"/>
    <col min="7944" max="7944" width="15.5703125" style="98" customWidth="1"/>
    <col min="7945" max="7946" width="14.7109375" style="98" customWidth="1"/>
    <col min="7947" max="7947" width="15.5703125" style="98" customWidth="1"/>
    <col min="7948" max="7948" width="7.42578125" style="98" customWidth="1"/>
    <col min="7949" max="7949" width="0" style="98" hidden="1" customWidth="1"/>
    <col min="7950" max="8192" width="9.140625" style="98"/>
    <col min="8193" max="8193" width="6.7109375" style="98" customWidth="1"/>
    <col min="8194" max="8194" width="38.7109375" style="98" customWidth="1"/>
    <col min="8195" max="8196" width="0" style="98" hidden="1" customWidth="1"/>
    <col min="8197" max="8197" width="17.28515625" style="98" customWidth="1"/>
    <col min="8198" max="8198" width="0" style="98" hidden="1" customWidth="1"/>
    <col min="8199" max="8199" width="14.7109375" style="98" customWidth="1"/>
    <col min="8200" max="8200" width="15.5703125" style="98" customWidth="1"/>
    <col min="8201" max="8202" width="14.7109375" style="98" customWidth="1"/>
    <col min="8203" max="8203" width="15.5703125" style="98" customWidth="1"/>
    <col min="8204" max="8204" width="7.42578125" style="98" customWidth="1"/>
    <col min="8205" max="8205" width="0" style="98" hidden="1" customWidth="1"/>
    <col min="8206" max="8448" width="9.140625" style="98"/>
    <col min="8449" max="8449" width="6.7109375" style="98" customWidth="1"/>
    <col min="8450" max="8450" width="38.7109375" style="98" customWidth="1"/>
    <col min="8451" max="8452" width="0" style="98" hidden="1" customWidth="1"/>
    <col min="8453" max="8453" width="17.28515625" style="98" customWidth="1"/>
    <col min="8454" max="8454" width="0" style="98" hidden="1" customWidth="1"/>
    <col min="8455" max="8455" width="14.7109375" style="98" customWidth="1"/>
    <col min="8456" max="8456" width="15.5703125" style="98" customWidth="1"/>
    <col min="8457" max="8458" width="14.7109375" style="98" customWidth="1"/>
    <col min="8459" max="8459" width="15.5703125" style="98" customWidth="1"/>
    <col min="8460" max="8460" width="7.42578125" style="98" customWidth="1"/>
    <col min="8461" max="8461" width="0" style="98" hidden="1" customWidth="1"/>
    <col min="8462" max="8704" width="9.140625" style="98"/>
    <col min="8705" max="8705" width="6.7109375" style="98" customWidth="1"/>
    <col min="8706" max="8706" width="38.7109375" style="98" customWidth="1"/>
    <col min="8707" max="8708" width="0" style="98" hidden="1" customWidth="1"/>
    <col min="8709" max="8709" width="17.28515625" style="98" customWidth="1"/>
    <col min="8710" max="8710" width="0" style="98" hidden="1" customWidth="1"/>
    <col min="8711" max="8711" width="14.7109375" style="98" customWidth="1"/>
    <col min="8712" max="8712" width="15.5703125" style="98" customWidth="1"/>
    <col min="8713" max="8714" width="14.7109375" style="98" customWidth="1"/>
    <col min="8715" max="8715" width="15.5703125" style="98" customWidth="1"/>
    <col min="8716" max="8716" width="7.42578125" style="98" customWidth="1"/>
    <col min="8717" max="8717" width="0" style="98" hidden="1" customWidth="1"/>
    <col min="8718" max="8960" width="9.140625" style="98"/>
    <col min="8961" max="8961" width="6.7109375" style="98" customWidth="1"/>
    <col min="8962" max="8962" width="38.7109375" style="98" customWidth="1"/>
    <col min="8963" max="8964" width="0" style="98" hidden="1" customWidth="1"/>
    <col min="8965" max="8965" width="17.28515625" style="98" customWidth="1"/>
    <col min="8966" max="8966" width="0" style="98" hidden="1" customWidth="1"/>
    <col min="8967" max="8967" width="14.7109375" style="98" customWidth="1"/>
    <col min="8968" max="8968" width="15.5703125" style="98" customWidth="1"/>
    <col min="8969" max="8970" width="14.7109375" style="98" customWidth="1"/>
    <col min="8971" max="8971" width="15.5703125" style="98" customWidth="1"/>
    <col min="8972" max="8972" width="7.42578125" style="98" customWidth="1"/>
    <col min="8973" max="8973" width="0" style="98" hidden="1" customWidth="1"/>
    <col min="8974" max="9216" width="9.140625" style="98"/>
    <col min="9217" max="9217" width="6.7109375" style="98" customWidth="1"/>
    <col min="9218" max="9218" width="38.7109375" style="98" customWidth="1"/>
    <col min="9219" max="9220" width="0" style="98" hidden="1" customWidth="1"/>
    <col min="9221" max="9221" width="17.28515625" style="98" customWidth="1"/>
    <col min="9222" max="9222" width="0" style="98" hidden="1" customWidth="1"/>
    <col min="9223" max="9223" width="14.7109375" style="98" customWidth="1"/>
    <col min="9224" max="9224" width="15.5703125" style="98" customWidth="1"/>
    <col min="9225" max="9226" width="14.7109375" style="98" customWidth="1"/>
    <col min="9227" max="9227" width="15.5703125" style="98" customWidth="1"/>
    <col min="9228" max="9228" width="7.42578125" style="98" customWidth="1"/>
    <col min="9229" max="9229" width="0" style="98" hidden="1" customWidth="1"/>
    <col min="9230" max="9472" width="9.140625" style="98"/>
    <col min="9473" max="9473" width="6.7109375" style="98" customWidth="1"/>
    <col min="9474" max="9474" width="38.7109375" style="98" customWidth="1"/>
    <col min="9475" max="9476" width="0" style="98" hidden="1" customWidth="1"/>
    <col min="9477" max="9477" width="17.28515625" style="98" customWidth="1"/>
    <col min="9478" max="9478" width="0" style="98" hidden="1" customWidth="1"/>
    <col min="9479" max="9479" width="14.7109375" style="98" customWidth="1"/>
    <col min="9480" max="9480" width="15.5703125" style="98" customWidth="1"/>
    <col min="9481" max="9482" width="14.7109375" style="98" customWidth="1"/>
    <col min="9483" max="9483" width="15.5703125" style="98" customWidth="1"/>
    <col min="9484" max="9484" width="7.42578125" style="98" customWidth="1"/>
    <col min="9485" max="9485" width="0" style="98" hidden="1" customWidth="1"/>
    <col min="9486" max="9728" width="9.140625" style="98"/>
    <col min="9729" max="9729" width="6.7109375" style="98" customWidth="1"/>
    <col min="9730" max="9730" width="38.7109375" style="98" customWidth="1"/>
    <col min="9731" max="9732" width="0" style="98" hidden="1" customWidth="1"/>
    <col min="9733" max="9733" width="17.28515625" style="98" customWidth="1"/>
    <col min="9734" max="9734" width="0" style="98" hidden="1" customWidth="1"/>
    <col min="9735" max="9735" width="14.7109375" style="98" customWidth="1"/>
    <col min="9736" max="9736" width="15.5703125" style="98" customWidth="1"/>
    <col min="9737" max="9738" width="14.7109375" style="98" customWidth="1"/>
    <col min="9739" max="9739" width="15.5703125" style="98" customWidth="1"/>
    <col min="9740" max="9740" width="7.42578125" style="98" customWidth="1"/>
    <col min="9741" max="9741" width="0" style="98" hidden="1" customWidth="1"/>
    <col min="9742" max="9984" width="9.140625" style="98"/>
    <col min="9985" max="9985" width="6.7109375" style="98" customWidth="1"/>
    <col min="9986" max="9986" width="38.7109375" style="98" customWidth="1"/>
    <col min="9987" max="9988" width="0" style="98" hidden="1" customWidth="1"/>
    <col min="9989" max="9989" width="17.28515625" style="98" customWidth="1"/>
    <col min="9990" max="9990" width="0" style="98" hidden="1" customWidth="1"/>
    <col min="9991" max="9991" width="14.7109375" style="98" customWidth="1"/>
    <col min="9992" max="9992" width="15.5703125" style="98" customWidth="1"/>
    <col min="9993" max="9994" width="14.7109375" style="98" customWidth="1"/>
    <col min="9995" max="9995" width="15.5703125" style="98" customWidth="1"/>
    <col min="9996" max="9996" width="7.42578125" style="98" customWidth="1"/>
    <col min="9997" max="9997" width="0" style="98" hidden="1" customWidth="1"/>
    <col min="9998" max="10240" width="9.140625" style="98"/>
    <col min="10241" max="10241" width="6.7109375" style="98" customWidth="1"/>
    <col min="10242" max="10242" width="38.7109375" style="98" customWidth="1"/>
    <col min="10243" max="10244" width="0" style="98" hidden="1" customWidth="1"/>
    <col min="10245" max="10245" width="17.28515625" style="98" customWidth="1"/>
    <col min="10246" max="10246" width="0" style="98" hidden="1" customWidth="1"/>
    <col min="10247" max="10247" width="14.7109375" style="98" customWidth="1"/>
    <col min="10248" max="10248" width="15.5703125" style="98" customWidth="1"/>
    <col min="10249" max="10250" width="14.7109375" style="98" customWidth="1"/>
    <col min="10251" max="10251" width="15.5703125" style="98" customWidth="1"/>
    <col min="10252" max="10252" width="7.42578125" style="98" customWidth="1"/>
    <col min="10253" max="10253" width="0" style="98" hidden="1" customWidth="1"/>
    <col min="10254" max="10496" width="9.140625" style="98"/>
    <col min="10497" max="10497" width="6.7109375" style="98" customWidth="1"/>
    <col min="10498" max="10498" width="38.7109375" style="98" customWidth="1"/>
    <col min="10499" max="10500" width="0" style="98" hidden="1" customWidth="1"/>
    <col min="10501" max="10501" width="17.28515625" style="98" customWidth="1"/>
    <col min="10502" max="10502" width="0" style="98" hidden="1" customWidth="1"/>
    <col min="10503" max="10503" width="14.7109375" style="98" customWidth="1"/>
    <col min="10504" max="10504" width="15.5703125" style="98" customWidth="1"/>
    <col min="10505" max="10506" width="14.7109375" style="98" customWidth="1"/>
    <col min="10507" max="10507" width="15.5703125" style="98" customWidth="1"/>
    <col min="10508" max="10508" width="7.42578125" style="98" customWidth="1"/>
    <col min="10509" max="10509" width="0" style="98" hidden="1" customWidth="1"/>
    <col min="10510" max="10752" width="9.140625" style="98"/>
    <col min="10753" max="10753" width="6.7109375" style="98" customWidth="1"/>
    <col min="10754" max="10754" width="38.7109375" style="98" customWidth="1"/>
    <col min="10755" max="10756" width="0" style="98" hidden="1" customWidth="1"/>
    <col min="10757" max="10757" width="17.28515625" style="98" customWidth="1"/>
    <col min="10758" max="10758" width="0" style="98" hidden="1" customWidth="1"/>
    <col min="10759" max="10759" width="14.7109375" style="98" customWidth="1"/>
    <col min="10760" max="10760" width="15.5703125" style="98" customWidth="1"/>
    <col min="10761" max="10762" width="14.7109375" style="98" customWidth="1"/>
    <col min="10763" max="10763" width="15.5703125" style="98" customWidth="1"/>
    <col min="10764" max="10764" width="7.42578125" style="98" customWidth="1"/>
    <col min="10765" max="10765" width="0" style="98" hidden="1" customWidth="1"/>
    <col min="10766" max="11008" width="9.140625" style="98"/>
    <col min="11009" max="11009" width="6.7109375" style="98" customWidth="1"/>
    <col min="11010" max="11010" width="38.7109375" style="98" customWidth="1"/>
    <col min="11011" max="11012" width="0" style="98" hidden="1" customWidth="1"/>
    <col min="11013" max="11013" width="17.28515625" style="98" customWidth="1"/>
    <col min="11014" max="11014" width="0" style="98" hidden="1" customWidth="1"/>
    <col min="11015" max="11015" width="14.7109375" style="98" customWidth="1"/>
    <col min="11016" max="11016" width="15.5703125" style="98" customWidth="1"/>
    <col min="11017" max="11018" width="14.7109375" style="98" customWidth="1"/>
    <col min="11019" max="11019" width="15.5703125" style="98" customWidth="1"/>
    <col min="11020" max="11020" width="7.42578125" style="98" customWidth="1"/>
    <col min="11021" max="11021" width="0" style="98" hidden="1" customWidth="1"/>
    <col min="11022" max="11264" width="9.140625" style="98"/>
    <col min="11265" max="11265" width="6.7109375" style="98" customWidth="1"/>
    <col min="11266" max="11266" width="38.7109375" style="98" customWidth="1"/>
    <col min="11267" max="11268" width="0" style="98" hidden="1" customWidth="1"/>
    <col min="11269" max="11269" width="17.28515625" style="98" customWidth="1"/>
    <col min="11270" max="11270" width="0" style="98" hidden="1" customWidth="1"/>
    <col min="11271" max="11271" width="14.7109375" style="98" customWidth="1"/>
    <col min="11272" max="11272" width="15.5703125" style="98" customWidth="1"/>
    <col min="11273" max="11274" width="14.7109375" style="98" customWidth="1"/>
    <col min="11275" max="11275" width="15.5703125" style="98" customWidth="1"/>
    <col min="11276" max="11276" width="7.42578125" style="98" customWidth="1"/>
    <col min="11277" max="11277" width="0" style="98" hidden="1" customWidth="1"/>
    <col min="11278" max="11520" width="9.140625" style="98"/>
    <col min="11521" max="11521" width="6.7109375" style="98" customWidth="1"/>
    <col min="11522" max="11522" width="38.7109375" style="98" customWidth="1"/>
    <col min="11523" max="11524" width="0" style="98" hidden="1" customWidth="1"/>
    <col min="11525" max="11525" width="17.28515625" style="98" customWidth="1"/>
    <col min="11526" max="11526" width="0" style="98" hidden="1" customWidth="1"/>
    <col min="11527" max="11527" width="14.7109375" style="98" customWidth="1"/>
    <col min="11528" max="11528" width="15.5703125" style="98" customWidth="1"/>
    <col min="11529" max="11530" width="14.7109375" style="98" customWidth="1"/>
    <col min="11531" max="11531" width="15.5703125" style="98" customWidth="1"/>
    <col min="11532" max="11532" width="7.42578125" style="98" customWidth="1"/>
    <col min="11533" max="11533" width="0" style="98" hidden="1" customWidth="1"/>
    <col min="11534" max="11776" width="9.140625" style="98"/>
    <col min="11777" max="11777" width="6.7109375" style="98" customWidth="1"/>
    <col min="11778" max="11778" width="38.7109375" style="98" customWidth="1"/>
    <col min="11779" max="11780" width="0" style="98" hidden="1" customWidth="1"/>
    <col min="11781" max="11781" width="17.28515625" style="98" customWidth="1"/>
    <col min="11782" max="11782" width="0" style="98" hidden="1" customWidth="1"/>
    <col min="11783" max="11783" width="14.7109375" style="98" customWidth="1"/>
    <col min="11784" max="11784" width="15.5703125" style="98" customWidth="1"/>
    <col min="11785" max="11786" width="14.7109375" style="98" customWidth="1"/>
    <col min="11787" max="11787" width="15.5703125" style="98" customWidth="1"/>
    <col min="11788" max="11788" width="7.42578125" style="98" customWidth="1"/>
    <col min="11789" max="11789" width="0" style="98" hidden="1" customWidth="1"/>
    <col min="11790" max="12032" width="9.140625" style="98"/>
    <col min="12033" max="12033" width="6.7109375" style="98" customWidth="1"/>
    <col min="12034" max="12034" width="38.7109375" style="98" customWidth="1"/>
    <col min="12035" max="12036" width="0" style="98" hidden="1" customWidth="1"/>
    <col min="12037" max="12037" width="17.28515625" style="98" customWidth="1"/>
    <col min="12038" max="12038" width="0" style="98" hidden="1" customWidth="1"/>
    <col min="12039" max="12039" width="14.7109375" style="98" customWidth="1"/>
    <col min="12040" max="12040" width="15.5703125" style="98" customWidth="1"/>
    <col min="12041" max="12042" width="14.7109375" style="98" customWidth="1"/>
    <col min="12043" max="12043" width="15.5703125" style="98" customWidth="1"/>
    <col min="12044" max="12044" width="7.42578125" style="98" customWidth="1"/>
    <col min="12045" max="12045" width="0" style="98" hidden="1" customWidth="1"/>
    <col min="12046" max="12288" width="9.140625" style="98"/>
    <col min="12289" max="12289" width="6.7109375" style="98" customWidth="1"/>
    <col min="12290" max="12290" width="38.7109375" style="98" customWidth="1"/>
    <col min="12291" max="12292" width="0" style="98" hidden="1" customWidth="1"/>
    <col min="12293" max="12293" width="17.28515625" style="98" customWidth="1"/>
    <col min="12294" max="12294" width="0" style="98" hidden="1" customWidth="1"/>
    <col min="12295" max="12295" width="14.7109375" style="98" customWidth="1"/>
    <col min="12296" max="12296" width="15.5703125" style="98" customWidth="1"/>
    <col min="12297" max="12298" width="14.7109375" style="98" customWidth="1"/>
    <col min="12299" max="12299" width="15.5703125" style="98" customWidth="1"/>
    <col min="12300" max="12300" width="7.42578125" style="98" customWidth="1"/>
    <col min="12301" max="12301" width="0" style="98" hidden="1" customWidth="1"/>
    <col min="12302" max="12544" width="9.140625" style="98"/>
    <col min="12545" max="12545" width="6.7109375" style="98" customWidth="1"/>
    <col min="12546" max="12546" width="38.7109375" style="98" customWidth="1"/>
    <col min="12547" max="12548" width="0" style="98" hidden="1" customWidth="1"/>
    <col min="12549" max="12549" width="17.28515625" style="98" customWidth="1"/>
    <col min="12550" max="12550" width="0" style="98" hidden="1" customWidth="1"/>
    <col min="12551" max="12551" width="14.7109375" style="98" customWidth="1"/>
    <col min="12552" max="12552" width="15.5703125" style="98" customWidth="1"/>
    <col min="12553" max="12554" width="14.7109375" style="98" customWidth="1"/>
    <col min="12555" max="12555" width="15.5703125" style="98" customWidth="1"/>
    <col min="12556" max="12556" width="7.42578125" style="98" customWidth="1"/>
    <col min="12557" max="12557" width="0" style="98" hidden="1" customWidth="1"/>
    <col min="12558" max="12800" width="9.140625" style="98"/>
    <col min="12801" max="12801" width="6.7109375" style="98" customWidth="1"/>
    <col min="12802" max="12802" width="38.7109375" style="98" customWidth="1"/>
    <col min="12803" max="12804" width="0" style="98" hidden="1" customWidth="1"/>
    <col min="12805" max="12805" width="17.28515625" style="98" customWidth="1"/>
    <col min="12806" max="12806" width="0" style="98" hidden="1" customWidth="1"/>
    <col min="12807" max="12807" width="14.7109375" style="98" customWidth="1"/>
    <col min="12808" max="12808" width="15.5703125" style="98" customWidth="1"/>
    <col min="12809" max="12810" width="14.7109375" style="98" customWidth="1"/>
    <col min="12811" max="12811" width="15.5703125" style="98" customWidth="1"/>
    <col min="12812" max="12812" width="7.42578125" style="98" customWidth="1"/>
    <col min="12813" max="12813" width="0" style="98" hidden="1" customWidth="1"/>
    <col min="12814" max="13056" width="9.140625" style="98"/>
    <col min="13057" max="13057" width="6.7109375" style="98" customWidth="1"/>
    <col min="13058" max="13058" width="38.7109375" style="98" customWidth="1"/>
    <col min="13059" max="13060" width="0" style="98" hidden="1" customWidth="1"/>
    <col min="13061" max="13061" width="17.28515625" style="98" customWidth="1"/>
    <col min="13062" max="13062" width="0" style="98" hidden="1" customWidth="1"/>
    <col min="13063" max="13063" width="14.7109375" style="98" customWidth="1"/>
    <col min="13064" max="13064" width="15.5703125" style="98" customWidth="1"/>
    <col min="13065" max="13066" width="14.7109375" style="98" customWidth="1"/>
    <col min="13067" max="13067" width="15.5703125" style="98" customWidth="1"/>
    <col min="13068" max="13068" width="7.42578125" style="98" customWidth="1"/>
    <col min="13069" max="13069" width="0" style="98" hidden="1" customWidth="1"/>
    <col min="13070" max="13312" width="9.140625" style="98"/>
    <col min="13313" max="13313" width="6.7109375" style="98" customWidth="1"/>
    <col min="13314" max="13314" width="38.7109375" style="98" customWidth="1"/>
    <col min="13315" max="13316" width="0" style="98" hidden="1" customWidth="1"/>
    <col min="13317" max="13317" width="17.28515625" style="98" customWidth="1"/>
    <col min="13318" max="13318" width="0" style="98" hidden="1" customWidth="1"/>
    <col min="13319" max="13319" width="14.7109375" style="98" customWidth="1"/>
    <col min="13320" max="13320" width="15.5703125" style="98" customWidth="1"/>
    <col min="13321" max="13322" width="14.7109375" style="98" customWidth="1"/>
    <col min="13323" max="13323" width="15.5703125" style="98" customWidth="1"/>
    <col min="13324" max="13324" width="7.42578125" style="98" customWidth="1"/>
    <col min="13325" max="13325" width="0" style="98" hidden="1" customWidth="1"/>
    <col min="13326" max="13568" width="9.140625" style="98"/>
    <col min="13569" max="13569" width="6.7109375" style="98" customWidth="1"/>
    <col min="13570" max="13570" width="38.7109375" style="98" customWidth="1"/>
    <col min="13571" max="13572" width="0" style="98" hidden="1" customWidth="1"/>
    <col min="13573" max="13573" width="17.28515625" style="98" customWidth="1"/>
    <col min="13574" max="13574" width="0" style="98" hidden="1" customWidth="1"/>
    <col min="13575" max="13575" width="14.7109375" style="98" customWidth="1"/>
    <col min="13576" max="13576" width="15.5703125" style="98" customWidth="1"/>
    <col min="13577" max="13578" width="14.7109375" style="98" customWidth="1"/>
    <col min="13579" max="13579" width="15.5703125" style="98" customWidth="1"/>
    <col min="13580" max="13580" width="7.42578125" style="98" customWidth="1"/>
    <col min="13581" max="13581" width="0" style="98" hidden="1" customWidth="1"/>
    <col min="13582" max="13824" width="9.140625" style="98"/>
    <col min="13825" max="13825" width="6.7109375" style="98" customWidth="1"/>
    <col min="13826" max="13826" width="38.7109375" style="98" customWidth="1"/>
    <col min="13827" max="13828" width="0" style="98" hidden="1" customWidth="1"/>
    <col min="13829" max="13829" width="17.28515625" style="98" customWidth="1"/>
    <col min="13830" max="13830" width="0" style="98" hidden="1" customWidth="1"/>
    <col min="13831" max="13831" width="14.7109375" style="98" customWidth="1"/>
    <col min="13832" max="13832" width="15.5703125" style="98" customWidth="1"/>
    <col min="13833" max="13834" width="14.7109375" style="98" customWidth="1"/>
    <col min="13835" max="13835" width="15.5703125" style="98" customWidth="1"/>
    <col min="13836" max="13836" width="7.42578125" style="98" customWidth="1"/>
    <col min="13837" max="13837" width="0" style="98" hidden="1" customWidth="1"/>
    <col min="13838" max="14080" width="9.140625" style="98"/>
    <col min="14081" max="14081" width="6.7109375" style="98" customWidth="1"/>
    <col min="14082" max="14082" width="38.7109375" style="98" customWidth="1"/>
    <col min="14083" max="14084" width="0" style="98" hidden="1" customWidth="1"/>
    <col min="14085" max="14085" width="17.28515625" style="98" customWidth="1"/>
    <col min="14086" max="14086" width="0" style="98" hidden="1" customWidth="1"/>
    <col min="14087" max="14087" width="14.7109375" style="98" customWidth="1"/>
    <col min="14088" max="14088" width="15.5703125" style="98" customWidth="1"/>
    <col min="14089" max="14090" width="14.7109375" style="98" customWidth="1"/>
    <col min="14091" max="14091" width="15.5703125" style="98" customWidth="1"/>
    <col min="14092" max="14092" width="7.42578125" style="98" customWidth="1"/>
    <col min="14093" max="14093" width="0" style="98" hidden="1" customWidth="1"/>
    <col min="14094" max="14336" width="9.140625" style="98"/>
    <col min="14337" max="14337" width="6.7109375" style="98" customWidth="1"/>
    <col min="14338" max="14338" width="38.7109375" style="98" customWidth="1"/>
    <col min="14339" max="14340" width="0" style="98" hidden="1" customWidth="1"/>
    <col min="14341" max="14341" width="17.28515625" style="98" customWidth="1"/>
    <col min="14342" max="14342" width="0" style="98" hidden="1" customWidth="1"/>
    <col min="14343" max="14343" width="14.7109375" style="98" customWidth="1"/>
    <col min="14344" max="14344" width="15.5703125" style="98" customWidth="1"/>
    <col min="14345" max="14346" width="14.7109375" style="98" customWidth="1"/>
    <col min="14347" max="14347" width="15.5703125" style="98" customWidth="1"/>
    <col min="14348" max="14348" width="7.42578125" style="98" customWidth="1"/>
    <col min="14349" max="14349" width="0" style="98" hidden="1" customWidth="1"/>
    <col min="14350" max="14592" width="9.140625" style="98"/>
    <col min="14593" max="14593" width="6.7109375" style="98" customWidth="1"/>
    <col min="14594" max="14594" width="38.7109375" style="98" customWidth="1"/>
    <col min="14595" max="14596" width="0" style="98" hidden="1" customWidth="1"/>
    <col min="14597" max="14597" width="17.28515625" style="98" customWidth="1"/>
    <col min="14598" max="14598" width="0" style="98" hidden="1" customWidth="1"/>
    <col min="14599" max="14599" width="14.7109375" style="98" customWidth="1"/>
    <col min="14600" max="14600" width="15.5703125" style="98" customWidth="1"/>
    <col min="14601" max="14602" width="14.7109375" style="98" customWidth="1"/>
    <col min="14603" max="14603" width="15.5703125" style="98" customWidth="1"/>
    <col min="14604" max="14604" width="7.42578125" style="98" customWidth="1"/>
    <col min="14605" max="14605" width="0" style="98" hidden="1" customWidth="1"/>
    <col min="14606" max="14848" width="9.140625" style="98"/>
    <col min="14849" max="14849" width="6.7109375" style="98" customWidth="1"/>
    <col min="14850" max="14850" width="38.7109375" style="98" customWidth="1"/>
    <col min="14851" max="14852" width="0" style="98" hidden="1" customWidth="1"/>
    <col min="14853" max="14853" width="17.28515625" style="98" customWidth="1"/>
    <col min="14854" max="14854" width="0" style="98" hidden="1" customWidth="1"/>
    <col min="14855" max="14855" width="14.7109375" style="98" customWidth="1"/>
    <col min="14856" max="14856" width="15.5703125" style="98" customWidth="1"/>
    <col min="14857" max="14858" width="14.7109375" style="98" customWidth="1"/>
    <col min="14859" max="14859" width="15.5703125" style="98" customWidth="1"/>
    <col min="14860" max="14860" width="7.42578125" style="98" customWidth="1"/>
    <col min="14861" max="14861" width="0" style="98" hidden="1" customWidth="1"/>
    <col min="14862" max="15104" width="9.140625" style="98"/>
    <col min="15105" max="15105" width="6.7109375" style="98" customWidth="1"/>
    <col min="15106" max="15106" width="38.7109375" style="98" customWidth="1"/>
    <col min="15107" max="15108" width="0" style="98" hidden="1" customWidth="1"/>
    <col min="15109" max="15109" width="17.28515625" style="98" customWidth="1"/>
    <col min="15110" max="15110" width="0" style="98" hidden="1" customWidth="1"/>
    <col min="15111" max="15111" width="14.7109375" style="98" customWidth="1"/>
    <col min="15112" max="15112" width="15.5703125" style="98" customWidth="1"/>
    <col min="15113" max="15114" width="14.7109375" style="98" customWidth="1"/>
    <col min="15115" max="15115" width="15.5703125" style="98" customWidth="1"/>
    <col min="15116" max="15116" width="7.42578125" style="98" customWidth="1"/>
    <col min="15117" max="15117" width="0" style="98" hidden="1" customWidth="1"/>
    <col min="15118" max="15360" width="9.140625" style="98"/>
    <col min="15361" max="15361" width="6.7109375" style="98" customWidth="1"/>
    <col min="15362" max="15362" width="38.7109375" style="98" customWidth="1"/>
    <col min="15363" max="15364" width="0" style="98" hidden="1" customWidth="1"/>
    <col min="15365" max="15365" width="17.28515625" style="98" customWidth="1"/>
    <col min="15366" max="15366" width="0" style="98" hidden="1" customWidth="1"/>
    <col min="15367" max="15367" width="14.7109375" style="98" customWidth="1"/>
    <col min="15368" max="15368" width="15.5703125" style="98" customWidth="1"/>
    <col min="15369" max="15370" width="14.7109375" style="98" customWidth="1"/>
    <col min="15371" max="15371" width="15.5703125" style="98" customWidth="1"/>
    <col min="15372" max="15372" width="7.42578125" style="98" customWidth="1"/>
    <col min="15373" max="15373" width="0" style="98" hidden="1" customWidth="1"/>
    <col min="15374" max="15616" width="9.140625" style="98"/>
    <col min="15617" max="15617" width="6.7109375" style="98" customWidth="1"/>
    <col min="15618" max="15618" width="38.7109375" style="98" customWidth="1"/>
    <col min="15619" max="15620" width="0" style="98" hidden="1" customWidth="1"/>
    <col min="15621" max="15621" width="17.28515625" style="98" customWidth="1"/>
    <col min="15622" max="15622" width="0" style="98" hidden="1" customWidth="1"/>
    <col min="15623" max="15623" width="14.7109375" style="98" customWidth="1"/>
    <col min="15624" max="15624" width="15.5703125" style="98" customWidth="1"/>
    <col min="15625" max="15626" width="14.7109375" style="98" customWidth="1"/>
    <col min="15627" max="15627" width="15.5703125" style="98" customWidth="1"/>
    <col min="15628" max="15628" width="7.42578125" style="98" customWidth="1"/>
    <col min="15629" max="15629" width="0" style="98" hidden="1" customWidth="1"/>
    <col min="15630" max="15872" width="9.140625" style="98"/>
    <col min="15873" max="15873" width="6.7109375" style="98" customWidth="1"/>
    <col min="15874" max="15874" width="38.7109375" style="98" customWidth="1"/>
    <col min="15875" max="15876" width="0" style="98" hidden="1" customWidth="1"/>
    <col min="15877" max="15877" width="17.28515625" style="98" customWidth="1"/>
    <col min="15878" max="15878" width="0" style="98" hidden="1" customWidth="1"/>
    <col min="15879" max="15879" width="14.7109375" style="98" customWidth="1"/>
    <col min="15880" max="15880" width="15.5703125" style="98" customWidth="1"/>
    <col min="15881" max="15882" width="14.7109375" style="98" customWidth="1"/>
    <col min="15883" max="15883" width="15.5703125" style="98" customWidth="1"/>
    <col min="15884" max="15884" width="7.42578125" style="98" customWidth="1"/>
    <col min="15885" max="15885" width="0" style="98" hidden="1" customWidth="1"/>
    <col min="15886" max="16128" width="9.140625" style="98"/>
    <col min="16129" max="16129" width="6.7109375" style="98" customWidth="1"/>
    <col min="16130" max="16130" width="38.7109375" style="98" customWidth="1"/>
    <col min="16131" max="16132" width="0" style="98" hidden="1" customWidth="1"/>
    <col min="16133" max="16133" width="17.28515625" style="98" customWidth="1"/>
    <col min="16134" max="16134" width="0" style="98" hidden="1" customWidth="1"/>
    <col min="16135" max="16135" width="14.7109375" style="98" customWidth="1"/>
    <col min="16136" max="16136" width="15.5703125" style="98" customWidth="1"/>
    <col min="16137" max="16138" width="14.7109375" style="98" customWidth="1"/>
    <col min="16139" max="16139" width="15.5703125" style="98" customWidth="1"/>
    <col min="16140" max="16140" width="7.42578125" style="98" customWidth="1"/>
    <col min="16141" max="16141" width="0" style="98" hidden="1" customWidth="1"/>
    <col min="16142" max="16384" width="9.140625" style="98"/>
  </cols>
  <sheetData>
    <row r="2" spans="1:13">
      <c r="K2" s="6" t="s">
        <v>858</v>
      </c>
    </row>
    <row r="3" spans="1:13">
      <c r="A3" s="435" t="s">
        <v>873</v>
      </c>
      <c r="B3" s="435"/>
      <c r="K3" s="5" t="s">
        <v>862</v>
      </c>
    </row>
    <row r="4" spans="1:13">
      <c r="K4" s="5" t="s">
        <v>863</v>
      </c>
    </row>
    <row r="5" spans="1:13" ht="15.75">
      <c r="A5" s="436" t="s">
        <v>520</v>
      </c>
      <c r="B5" s="436"/>
      <c r="C5" s="436"/>
      <c r="D5" s="436"/>
      <c r="E5" s="436"/>
      <c r="F5" s="436"/>
      <c r="G5" s="436"/>
      <c r="H5" s="436"/>
      <c r="I5" s="436"/>
      <c r="J5" s="436"/>
    </row>
    <row r="6" spans="1:13">
      <c r="A6" s="5"/>
    </row>
    <row r="7" spans="1:13">
      <c r="A7" s="13" t="str">
        <f>[3]REKVIZITAI!A3</f>
        <v>Ataskaitinis laikotarpis: [2023-12-31]</v>
      </c>
    </row>
    <row r="8" spans="1:13">
      <c r="A8" s="13" t="str">
        <f>[3]REKVIZITAI!A4</f>
        <v>[188204587] - [Kėdainių krašto muziejus]</v>
      </c>
    </row>
    <row r="9" spans="1:13" s="92" customFormat="1">
      <c r="A9" s="3" t="s">
        <v>0</v>
      </c>
      <c r="B9" s="9"/>
      <c r="C9" s="10"/>
      <c r="D9" s="10"/>
      <c r="E9" s="10"/>
      <c r="F9" s="10"/>
      <c r="G9" s="10"/>
      <c r="H9" s="10"/>
      <c r="I9" s="10"/>
      <c r="J9" s="11"/>
      <c r="K9" s="11"/>
      <c r="M9" s="10"/>
    </row>
    <row r="10" spans="1:13" s="92" customFormat="1">
      <c r="A10" s="3"/>
      <c r="B10" s="9"/>
      <c r="C10" s="10"/>
      <c r="D10" s="10"/>
      <c r="E10" s="10"/>
      <c r="F10" s="10"/>
      <c r="G10" s="10"/>
      <c r="H10" s="10"/>
      <c r="I10" s="10"/>
      <c r="J10" s="11"/>
      <c r="K10" s="11"/>
      <c r="M10" s="10"/>
    </row>
    <row r="11" spans="1:13" s="92" customFormat="1">
      <c r="A11" s="3"/>
      <c r="B11" s="14"/>
      <c r="C11" s="15"/>
      <c r="D11" s="15"/>
      <c r="E11" s="15"/>
      <c r="F11" s="15"/>
      <c r="G11" s="15"/>
      <c r="H11" s="15"/>
      <c r="I11" s="15"/>
      <c r="J11" s="15"/>
      <c r="K11" s="15"/>
      <c r="M11" s="15"/>
    </row>
    <row r="12" spans="1:13" s="108" customFormat="1" ht="12.75" customHeight="1">
      <c r="A12" s="416" t="s">
        <v>1</v>
      </c>
      <c r="B12" s="437" t="s">
        <v>2</v>
      </c>
      <c r="C12" s="439" t="s">
        <v>3</v>
      </c>
      <c r="D12" s="409" t="s">
        <v>292</v>
      </c>
      <c r="E12" s="409"/>
      <c r="F12" s="409"/>
      <c r="G12" s="409"/>
      <c r="H12" s="409"/>
      <c r="I12" s="409" t="s">
        <v>294</v>
      </c>
      <c r="J12" s="409"/>
      <c r="K12" s="409"/>
      <c r="M12" s="416" t="s">
        <v>6</v>
      </c>
    </row>
    <row r="13" spans="1:13" ht="79.5" customHeight="1">
      <c r="A13" s="417"/>
      <c r="B13" s="438"/>
      <c r="C13" s="440"/>
      <c r="D13" s="16"/>
      <c r="E13" s="16" t="s">
        <v>4</v>
      </c>
      <c r="F13" s="107" t="s">
        <v>293</v>
      </c>
      <c r="G13" s="16" t="s">
        <v>521</v>
      </c>
      <c r="H13" s="16" t="s">
        <v>522</v>
      </c>
      <c r="I13" s="16" t="s">
        <v>4</v>
      </c>
      <c r="J13" s="16" t="s">
        <v>521</v>
      </c>
      <c r="K13" s="16" t="s">
        <v>522</v>
      </c>
      <c r="M13" s="417"/>
    </row>
    <row r="14" spans="1:13" s="161" customFormat="1">
      <c r="A14" s="16">
        <v>1</v>
      </c>
      <c r="B14" s="16">
        <v>2</v>
      </c>
      <c r="C14" s="441"/>
      <c r="D14" s="16"/>
      <c r="E14" s="16">
        <v>3</v>
      </c>
      <c r="F14" s="16"/>
      <c r="G14" s="16">
        <v>4</v>
      </c>
      <c r="H14" s="16">
        <v>5</v>
      </c>
      <c r="I14" s="16">
        <v>6</v>
      </c>
      <c r="J14" s="16">
        <v>7</v>
      </c>
      <c r="K14" s="16">
        <v>8</v>
      </c>
      <c r="M14" s="16">
        <v>9</v>
      </c>
    </row>
    <row r="15" spans="1:13" hidden="1">
      <c r="A15" s="136"/>
      <c r="B15" s="136" t="s">
        <v>3</v>
      </c>
      <c r="C15" s="136"/>
      <c r="D15" s="136" t="s">
        <v>295</v>
      </c>
      <c r="E15" s="136"/>
      <c r="F15" s="136"/>
      <c r="G15" s="136" t="s">
        <v>334</v>
      </c>
      <c r="H15" s="136" t="s">
        <v>335</v>
      </c>
      <c r="I15" s="136" t="s">
        <v>523</v>
      </c>
      <c r="J15" s="136" t="s">
        <v>524</v>
      </c>
      <c r="K15" s="136" t="s">
        <v>525</v>
      </c>
      <c r="M15" s="136" t="s">
        <v>8</v>
      </c>
    </row>
    <row r="16" spans="1:13" ht="25.5">
      <c r="A16" s="95" t="s">
        <v>297</v>
      </c>
      <c r="B16" s="22" t="s">
        <v>526</v>
      </c>
      <c r="C16" s="136" t="s">
        <v>527</v>
      </c>
      <c r="D16" s="16"/>
      <c r="E16" s="96"/>
      <c r="F16" s="96"/>
      <c r="G16" s="96"/>
      <c r="H16" s="96"/>
      <c r="I16" s="129"/>
      <c r="J16" s="129"/>
      <c r="K16" s="129"/>
      <c r="M16" s="16"/>
    </row>
    <row r="17" spans="1:13">
      <c r="A17" s="95" t="s">
        <v>324</v>
      </c>
      <c r="B17" s="22" t="s">
        <v>528</v>
      </c>
      <c r="C17" s="136"/>
      <c r="D17" s="16"/>
      <c r="E17" s="96">
        <v>0</v>
      </c>
      <c r="F17" s="96"/>
      <c r="G17" s="96"/>
      <c r="H17" s="96"/>
      <c r="I17" s="129"/>
      <c r="J17" s="129"/>
      <c r="K17" s="129"/>
      <c r="M17" s="16"/>
    </row>
    <row r="18" spans="1:13">
      <c r="A18" s="95" t="s">
        <v>327</v>
      </c>
      <c r="B18" s="22" t="s">
        <v>529</v>
      </c>
      <c r="C18" s="136" t="s">
        <v>530</v>
      </c>
      <c r="D18" s="16"/>
      <c r="E18" s="129">
        <v>4747.82</v>
      </c>
      <c r="F18" s="258">
        <v>691</v>
      </c>
      <c r="G18" s="129"/>
      <c r="H18" s="129"/>
      <c r="I18" s="129">
        <v>35715.050000000003</v>
      </c>
      <c r="J18" s="129"/>
      <c r="K18" s="129"/>
      <c r="M18" s="16"/>
    </row>
    <row r="19" spans="1:13">
      <c r="A19" s="95" t="s">
        <v>487</v>
      </c>
      <c r="B19" s="22" t="s">
        <v>531</v>
      </c>
      <c r="C19" s="136" t="s">
        <v>532</v>
      </c>
      <c r="D19" s="136"/>
      <c r="E19" s="251">
        <f>SUM(E20:E23)</f>
        <v>47436.7</v>
      </c>
      <c r="F19" s="259"/>
      <c r="G19" s="251">
        <f>SUM(G20:G23)</f>
        <v>0</v>
      </c>
      <c r="H19" s="251">
        <f>SUM(H20:H23)</f>
        <v>0</v>
      </c>
      <c r="I19" s="251">
        <f>SUM(I20:I23)</f>
        <v>30391.68</v>
      </c>
      <c r="J19" s="251">
        <f>SUM(J20:J23)</f>
        <v>0</v>
      </c>
      <c r="K19" s="251">
        <f>SUM(K20:K23)</f>
        <v>0</v>
      </c>
      <c r="M19" s="112"/>
    </row>
    <row r="20" spans="1:13">
      <c r="A20" s="95" t="s">
        <v>490</v>
      </c>
      <c r="B20" s="126" t="s">
        <v>533</v>
      </c>
      <c r="C20" s="136" t="s">
        <v>534</v>
      </c>
      <c r="D20" s="16"/>
      <c r="E20" s="129"/>
      <c r="F20" s="113"/>
      <c r="G20" s="129"/>
      <c r="H20" s="129"/>
      <c r="I20" s="129"/>
      <c r="J20" s="129"/>
      <c r="K20" s="129"/>
      <c r="M20" s="16"/>
    </row>
    <row r="21" spans="1:13">
      <c r="A21" s="95" t="s">
        <v>491</v>
      </c>
      <c r="B21" s="126" t="s">
        <v>535</v>
      </c>
      <c r="C21" s="136" t="s">
        <v>536</v>
      </c>
      <c r="D21" s="16"/>
      <c r="E21" s="129">
        <v>47436.7</v>
      </c>
      <c r="F21" s="258"/>
      <c r="G21" s="129"/>
      <c r="H21" s="129"/>
      <c r="I21" s="129">
        <v>30391.68</v>
      </c>
      <c r="J21" s="129"/>
      <c r="K21" s="129"/>
      <c r="M21" s="16"/>
    </row>
    <row r="22" spans="1:13">
      <c r="A22" s="95" t="s">
        <v>537</v>
      </c>
      <c r="B22" s="126" t="s">
        <v>538</v>
      </c>
      <c r="C22" s="136" t="s">
        <v>539</v>
      </c>
      <c r="D22" s="16"/>
      <c r="E22" s="129"/>
      <c r="F22" s="113"/>
      <c r="G22" s="129"/>
      <c r="H22" s="129"/>
      <c r="I22" s="129"/>
      <c r="J22" s="129"/>
      <c r="K22" s="129"/>
      <c r="M22" s="16"/>
    </row>
    <row r="23" spans="1:13">
      <c r="A23" s="95" t="s">
        <v>540</v>
      </c>
      <c r="B23" s="126" t="s">
        <v>541</v>
      </c>
      <c r="C23" s="136" t="s">
        <v>542</v>
      </c>
      <c r="D23" s="16"/>
      <c r="E23" s="129"/>
      <c r="F23" s="258">
        <v>6951</v>
      </c>
      <c r="G23" s="129"/>
      <c r="H23" s="129"/>
      <c r="I23" s="129"/>
      <c r="J23" s="129"/>
      <c r="K23" s="129"/>
      <c r="M23" s="16"/>
    </row>
    <row r="24" spans="1:13">
      <c r="A24" s="95" t="s">
        <v>246</v>
      </c>
      <c r="B24" s="22" t="s">
        <v>543</v>
      </c>
      <c r="C24" s="136" t="s">
        <v>544</v>
      </c>
      <c r="D24" s="136"/>
      <c r="E24" s="251">
        <f>SUM(E25:E27)</f>
        <v>0</v>
      </c>
      <c r="F24" s="251">
        <f t="shared" ref="F24:K24" si="0">SUM(F25:F27)</f>
        <v>6953</v>
      </c>
      <c r="G24" s="251">
        <f t="shared" si="0"/>
        <v>0</v>
      </c>
      <c r="H24" s="251">
        <f t="shared" si="0"/>
        <v>0</v>
      </c>
      <c r="I24" s="251">
        <f t="shared" si="0"/>
        <v>0</v>
      </c>
      <c r="J24" s="251">
        <f t="shared" si="0"/>
        <v>0</v>
      </c>
      <c r="K24" s="251">
        <f t="shared" si="0"/>
        <v>0</v>
      </c>
      <c r="M24" s="112"/>
    </row>
    <row r="25" spans="1:13">
      <c r="A25" s="95" t="s">
        <v>545</v>
      </c>
      <c r="B25" s="126" t="s">
        <v>546</v>
      </c>
      <c r="C25" s="136" t="s">
        <v>547</v>
      </c>
      <c r="D25" s="16"/>
      <c r="E25" s="129"/>
      <c r="F25" s="113"/>
      <c r="G25" s="129"/>
      <c r="H25" s="129"/>
      <c r="I25" s="129"/>
      <c r="J25" s="129"/>
      <c r="K25" s="129"/>
      <c r="M25" s="16"/>
    </row>
    <row r="26" spans="1:13">
      <c r="A26" s="95" t="s">
        <v>548</v>
      </c>
      <c r="B26" s="126" t="s">
        <v>549</v>
      </c>
      <c r="C26" s="136" t="s">
        <v>550</v>
      </c>
      <c r="D26" s="136"/>
      <c r="E26" s="129"/>
      <c r="F26" s="113"/>
      <c r="G26" s="129"/>
      <c r="H26" s="129"/>
      <c r="I26" s="129"/>
      <c r="J26" s="129"/>
      <c r="K26" s="129"/>
      <c r="M26" s="112"/>
    </row>
    <row r="27" spans="1:13">
      <c r="A27" s="95" t="s">
        <v>551</v>
      </c>
      <c r="B27" s="126" t="s">
        <v>552</v>
      </c>
      <c r="C27" s="136" t="s">
        <v>553</v>
      </c>
      <c r="D27" s="16"/>
      <c r="E27" s="129"/>
      <c r="F27" s="258">
        <v>6953</v>
      </c>
      <c r="G27" s="129"/>
      <c r="H27" s="129"/>
      <c r="I27" s="129"/>
      <c r="J27" s="129"/>
      <c r="K27" s="129"/>
      <c r="M27" s="16"/>
    </row>
    <row r="28" spans="1:13" ht="25.5">
      <c r="A28" s="95" t="s">
        <v>248</v>
      </c>
      <c r="B28" s="22" t="s">
        <v>554</v>
      </c>
      <c r="C28" s="136" t="s">
        <v>555</v>
      </c>
      <c r="D28" s="136"/>
      <c r="E28" s="251">
        <f>SUM(E16,E17,E18,E19,E24)</f>
        <v>52184.52</v>
      </c>
      <c r="F28" s="251">
        <f t="shared" ref="F28:K28" si="1">SUM(F16,F17,F18,F19,F24)</f>
        <v>7644</v>
      </c>
      <c r="G28" s="251">
        <f t="shared" si="1"/>
        <v>0</v>
      </c>
      <c r="H28" s="251">
        <f t="shared" si="1"/>
        <v>0</v>
      </c>
      <c r="I28" s="251">
        <f t="shared" si="1"/>
        <v>66106.73000000001</v>
      </c>
      <c r="J28" s="251">
        <f t="shared" si="1"/>
        <v>0</v>
      </c>
      <c r="K28" s="251">
        <f t="shared" si="1"/>
        <v>0</v>
      </c>
      <c r="M28" s="112"/>
    </row>
    <row r="29" spans="1:13">
      <c r="A29" s="115"/>
    </row>
    <row r="30" spans="1:13">
      <c r="B30" s="27"/>
      <c r="C30" s="132"/>
      <c r="D30" s="26"/>
      <c r="E30" s="25"/>
      <c r="F30" s="25"/>
    </row>
    <row r="31" spans="1:13">
      <c r="B31" s="27"/>
      <c r="C31" s="6"/>
      <c r="D31" s="8"/>
      <c r="E31" s="8"/>
      <c r="F31" s="8"/>
      <c r="G31" s="25"/>
      <c r="H31" s="25"/>
      <c r="I31" s="25"/>
      <c r="J31" s="25"/>
    </row>
    <row r="32" spans="1:13">
      <c r="A32" s="13"/>
    </row>
    <row r="33" spans="1:11">
      <c r="A33" s="103" t="s">
        <v>556</v>
      </c>
      <c r="B33" s="162"/>
      <c r="C33" s="153"/>
      <c r="D33" s="153"/>
      <c r="E33" s="153"/>
      <c r="F33" s="153"/>
      <c r="G33" s="153"/>
      <c r="H33" s="153"/>
      <c r="I33" s="153"/>
      <c r="J33" s="153"/>
      <c r="K33" s="153"/>
    </row>
    <row r="34" spans="1:11">
      <c r="A34" s="5"/>
    </row>
    <row r="35" spans="1:11">
      <c r="A35" s="105" t="s">
        <v>11</v>
      </c>
    </row>
    <row r="36" spans="1:11">
      <c r="A36" s="105" t="s">
        <v>11</v>
      </c>
    </row>
    <row r="37" spans="1:11">
      <c r="A37" s="105" t="s">
        <v>11</v>
      </c>
    </row>
  </sheetData>
  <sheetProtection algorithmName="SHA-512" hashValue="jjYJpC+DoPJTqNsK4uRJcucX70jTnH5wYAg+rzihb64MGXUrp9pNHNAnGnrYH+Dwi4+jskQ0z3NzQkqXYtqhlA==" saltValue="gj2hzxA8MHA+ZY2xvsdbeg==" spinCount="100000" sheet="1" formatColumns="0"/>
  <mergeCells count="8">
    <mergeCell ref="A3:B3"/>
    <mergeCell ref="A5:J5"/>
    <mergeCell ref="M12:M13"/>
    <mergeCell ref="A12:A13"/>
    <mergeCell ref="B12:B13"/>
    <mergeCell ref="C12:C14"/>
    <mergeCell ref="D12:H12"/>
    <mergeCell ref="I12:K12"/>
  </mergeCells>
  <pageMargins left="0.78740157480314965" right="0.78740157480314965" top="1.1811023622047245" bottom="0.39370078740157483" header="0.39370078740157483" footer="0.39370078740157483"/>
  <pageSetup paperSize="9" scale="93" fitToHeight="0" orientation="landscape" blackAndWhite="1" r:id="rId1"/>
  <headerFooter scaleWithDoc="0" alignWithMargins="0">
    <oddHeader>&amp;R&amp;"Times New Roman,Regular"&amp;A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2D84-26FD-4463-8563-C88B1B4D5E76}">
  <sheetPr>
    <tabColor theme="0"/>
  </sheetPr>
  <dimension ref="A1:IV53"/>
  <sheetViews>
    <sheetView showGridLines="0" zoomScaleNormal="100" zoomScaleSheetLayoutView="100" workbookViewId="0">
      <pane ySplit="10" topLeftCell="A21" activePane="bottomLeft" state="frozen"/>
      <selection activeCell="E57" sqref="E57"/>
      <selection pane="bottomLeft" activeCell="D6" sqref="D6"/>
    </sheetView>
  </sheetViews>
  <sheetFormatPr defaultColWidth="9.140625" defaultRowHeight="12.75"/>
  <cols>
    <col min="1" max="1" width="6.7109375" style="7" customWidth="1"/>
    <col min="2" max="2" width="30.7109375" style="7" customWidth="1"/>
    <col min="3" max="3" width="14.7109375" style="24" hidden="1" customWidth="1"/>
    <col min="4" max="15" width="12.7109375" style="8" customWidth="1"/>
    <col min="16" max="256" width="9.140625" style="3"/>
    <col min="257" max="257" width="6.7109375" style="3" customWidth="1"/>
    <col min="258" max="258" width="30.7109375" style="3" customWidth="1"/>
    <col min="259" max="259" width="0" style="3" hidden="1" customWidth="1"/>
    <col min="260" max="271" width="12.7109375" style="3" customWidth="1"/>
    <col min="272" max="512" width="9.140625" style="3"/>
    <col min="513" max="513" width="6.7109375" style="3" customWidth="1"/>
    <col min="514" max="514" width="30.7109375" style="3" customWidth="1"/>
    <col min="515" max="515" width="0" style="3" hidden="1" customWidth="1"/>
    <col min="516" max="527" width="12.7109375" style="3" customWidth="1"/>
    <col min="528" max="768" width="9.140625" style="3"/>
    <col min="769" max="769" width="6.7109375" style="3" customWidth="1"/>
    <col min="770" max="770" width="30.7109375" style="3" customWidth="1"/>
    <col min="771" max="771" width="0" style="3" hidden="1" customWidth="1"/>
    <col min="772" max="783" width="12.7109375" style="3" customWidth="1"/>
    <col min="784" max="1024" width="9.140625" style="3"/>
    <col min="1025" max="1025" width="6.7109375" style="3" customWidth="1"/>
    <col min="1026" max="1026" width="30.7109375" style="3" customWidth="1"/>
    <col min="1027" max="1027" width="0" style="3" hidden="1" customWidth="1"/>
    <col min="1028" max="1039" width="12.7109375" style="3" customWidth="1"/>
    <col min="1040" max="1280" width="9.140625" style="3"/>
    <col min="1281" max="1281" width="6.7109375" style="3" customWidth="1"/>
    <col min="1282" max="1282" width="30.7109375" style="3" customWidth="1"/>
    <col min="1283" max="1283" width="0" style="3" hidden="1" customWidth="1"/>
    <col min="1284" max="1295" width="12.7109375" style="3" customWidth="1"/>
    <col min="1296" max="1536" width="9.140625" style="3"/>
    <col min="1537" max="1537" width="6.7109375" style="3" customWidth="1"/>
    <col min="1538" max="1538" width="30.7109375" style="3" customWidth="1"/>
    <col min="1539" max="1539" width="0" style="3" hidden="1" customWidth="1"/>
    <col min="1540" max="1551" width="12.7109375" style="3" customWidth="1"/>
    <col min="1552" max="1792" width="9.140625" style="3"/>
    <col min="1793" max="1793" width="6.7109375" style="3" customWidth="1"/>
    <col min="1794" max="1794" width="30.7109375" style="3" customWidth="1"/>
    <col min="1795" max="1795" width="0" style="3" hidden="1" customWidth="1"/>
    <col min="1796" max="1807" width="12.7109375" style="3" customWidth="1"/>
    <col min="1808" max="2048" width="9.140625" style="3"/>
    <col min="2049" max="2049" width="6.7109375" style="3" customWidth="1"/>
    <col min="2050" max="2050" width="30.7109375" style="3" customWidth="1"/>
    <col min="2051" max="2051" width="0" style="3" hidden="1" customWidth="1"/>
    <col min="2052" max="2063" width="12.7109375" style="3" customWidth="1"/>
    <col min="2064" max="2304" width="9.140625" style="3"/>
    <col min="2305" max="2305" width="6.7109375" style="3" customWidth="1"/>
    <col min="2306" max="2306" width="30.7109375" style="3" customWidth="1"/>
    <col min="2307" max="2307" width="0" style="3" hidden="1" customWidth="1"/>
    <col min="2308" max="2319" width="12.7109375" style="3" customWidth="1"/>
    <col min="2320" max="2560" width="9.140625" style="3"/>
    <col min="2561" max="2561" width="6.7109375" style="3" customWidth="1"/>
    <col min="2562" max="2562" width="30.7109375" style="3" customWidth="1"/>
    <col min="2563" max="2563" width="0" style="3" hidden="1" customWidth="1"/>
    <col min="2564" max="2575" width="12.7109375" style="3" customWidth="1"/>
    <col min="2576" max="2816" width="9.140625" style="3"/>
    <col min="2817" max="2817" width="6.7109375" style="3" customWidth="1"/>
    <col min="2818" max="2818" width="30.7109375" style="3" customWidth="1"/>
    <col min="2819" max="2819" width="0" style="3" hidden="1" customWidth="1"/>
    <col min="2820" max="2831" width="12.7109375" style="3" customWidth="1"/>
    <col min="2832" max="3072" width="9.140625" style="3"/>
    <col min="3073" max="3073" width="6.7109375" style="3" customWidth="1"/>
    <col min="3074" max="3074" width="30.7109375" style="3" customWidth="1"/>
    <col min="3075" max="3075" width="0" style="3" hidden="1" customWidth="1"/>
    <col min="3076" max="3087" width="12.7109375" style="3" customWidth="1"/>
    <col min="3088" max="3328" width="9.140625" style="3"/>
    <col min="3329" max="3329" width="6.7109375" style="3" customWidth="1"/>
    <col min="3330" max="3330" width="30.7109375" style="3" customWidth="1"/>
    <col min="3331" max="3331" width="0" style="3" hidden="1" customWidth="1"/>
    <col min="3332" max="3343" width="12.7109375" style="3" customWidth="1"/>
    <col min="3344" max="3584" width="9.140625" style="3"/>
    <col min="3585" max="3585" width="6.7109375" style="3" customWidth="1"/>
    <col min="3586" max="3586" width="30.7109375" style="3" customWidth="1"/>
    <col min="3587" max="3587" width="0" style="3" hidden="1" customWidth="1"/>
    <col min="3588" max="3599" width="12.7109375" style="3" customWidth="1"/>
    <col min="3600" max="3840" width="9.140625" style="3"/>
    <col min="3841" max="3841" width="6.7109375" style="3" customWidth="1"/>
    <col min="3842" max="3842" width="30.7109375" style="3" customWidth="1"/>
    <col min="3843" max="3843" width="0" style="3" hidden="1" customWidth="1"/>
    <col min="3844" max="3855" width="12.7109375" style="3" customWidth="1"/>
    <col min="3856" max="4096" width="9.140625" style="3"/>
    <col min="4097" max="4097" width="6.7109375" style="3" customWidth="1"/>
    <col min="4098" max="4098" width="30.7109375" style="3" customWidth="1"/>
    <col min="4099" max="4099" width="0" style="3" hidden="1" customWidth="1"/>
    <col min="4100" max="4111" width="12.7109375" style="3" customWidth="1"/>
    <col min="4112" max="4352" width="9.140625" style="3"/>
    <col min="4353" max="4353" width="6.7109375" style="3" customWidth="1"/>
    <col min="4354" max="4354" width="30.7109375" style="3" customWidth="1"/>
    <col min="4355" max="4355" width="0" style="3" hidden="1" customWidth="1"/>
    <col min="4356" max="4367" width="12.7109375" style="3" customWidth="1"/>
    <col min="4368" max="4608" width="9.140625" style="3"/>
    <col min="4609" max="4609" width="6.7109375" style="3" customWidth="1"/>
    <col min="4610" max="4610" width="30.7109375" style="3" customWidth="1"/>
    <col min="4611" max="4611" width="0" style="3" hidden="1" customWidth="1"/>
    <col min="4612" max="4623" width="12.7109375" style="3" customWidth="1"/>
    <col min="4624" max="4864" width="9.140625" style="3"/>
    <col min="4865" max="4865" width="6.7109375" style="3" customWidth="1"/>
    <col min="4866" max="4866" width="30.7109375" style="3" customWidth="1"/>
    <col min="4867" max="4867" width="0" style="3" hidden="1" customWidth="1"/>
    <col min="4868" max="4879" width="12.7109375" style="3" customWidth="1"/>
    <col min="4880" max="5120" width="9.140625" style="3"/>
    <col min="5121" max="5121" width="6.7109375" style="3" customWidth="1"/>
    <col min="5122" max="5122" width="30.7109375" style="3" customWidth="1"/>
    <col min="5123" max="5123" width="0" style="3" hidden="1" customWidth="1"/>
    <col min="5124" max="5135" width="12.7109375" style="3" customWidth="1"/>
    <col min="5136" max="5376" width="9.140625" style="3"/>
    <col min="5377" max="5377" width="6.7109375" style="3" customWidth="1"/>
    <col min="5378" max="5378" width="30.7109375" style="3" customWidth="1"/>
    <col min="5379" max="5379" width="0" style="3" hidden="1" customWidth="1"/>
    <col min="5380" max="5391" width="12.7109375" style="3" customWidth="1"/>
    <col min="5392" max="5632" width="9.140625" style="3"/>
    <col min="5633" max="5633" width="6.7109375" style="3" customWidth="1"/>
    <col min="5634" max="5634" width="30.7109375" style="3" customWidth="1"/>
    <col min="5635" max="5635" width="0" style="3" hidden="1" customWidth="1"/>
    <col min="5636" max="5647" width="12.7109375" style="3" customWidth="1"/>
    <col min="5648" max="5888" width="9.140625" style="3"/>
    <col min="5889" max="5889" width="6.7109375" style="3" customWidth="1"/>
    <col min="5890" max="5890" width="30.7109375" style="3" customWidth="1"/>
    <col min="5891" max="5891" width="0" style="3" hidden="1" customWidth="1"/>
    <col min="5892" max="5903" width="12.7109375" style="3" customWidth="1"/>
    <col min="5904" max="6144" width="9.140625" style="3"/>
    <col min="6145" max="6145" width="6.7109375" style="3" customWidth="1"/>
    <col min="6146" max="6146" width="30.7109375" style="3" customWidth="1"/>
    <col min="6147" max="6147" width="0" style="3" hidden="1" customWidth="1"/>
    <col min="6148" max="6159" width="12.7109375" style="3" customWidth="1"/>
    <col min="6160" max="6400" width="9.140625" style="3"/>
    <col min="6401" max="6401" width="6.7109375" style="3" customWidth="1"/>
    <col min="6402" max="6402" width="30.7109375" style="3" customWidth="1"/>
    <col min="6403" max="6403" width="0" style="3" hidden="1" customWidth="1"/>
    <col min="6404" max="6415" width="12.7109375" style="3" customWidth="1"/>
    <col min="6416" max="6656" width="9.140625" style="3"/>
    <col min="6657" max="6657" width="6.7109375" style="3" customWidth="1"/>
    <col min="6658" max="6658" width="30.7109375" style="3" customWidth="1"/>
    <col min="6659" max="6659" width="0" style="3" hidden="1" customWidth="1"/>
    <col min="6660" max="6671" width="12.7109375" style="3" customWidth="1"/>
    <col min="6672" max="6912" width="9.140625" style="3"/>
    <col min="6913" max="6913" width="6.7109375" style="3" customWidth="1"/>
    <col min="6914" max="6914" width="30.7109375" style="3" customWidth="1"/>
    <col min="6915" max="6915" width="0" style="3" hidden="1" customWidth="1"/>
    <col min="6916" max="6927" width="12.7109375" style="3" customWidth="1"/>
    <col min="6928" max="7168" width="9.140625" style="3"/>
    <col min="7169" max="7169" width="6.7109375" style="3" customWidth="1"/>
    <col min="7170" max="7170" width="30.7109375" style="3" customWidth="1"/>
    <col min="7171" max="7171" width="0" style="3" hidden="1" customWidth="1"/>
    <col min="7172" max="7183" width="12.7109375" style="3" customWidth="1"/>
    <col min="7184" max="7424" width="9.140625" style="3"/>
    <col min="7425" max="7425" width="6.7109375" style="3" customWidth="1"/>
    <col min="7426" max="7426" width="30.7109375" style="3" customWidth="1"/>
    <col min="7427" max="7427" width="0" style="3" hidden="1" customWidth="1"/>
    <col min="7428" max="7439" width="12.7109375" style="3" customWidth="1"/>
    <col min="7440" max="7680" width="9.140625" style="3"/>
    <col min="7681" max="7681" width="6.7109375" style="3" customWidth="1"/>
    <col min="7682" max="7682" width="30.7109375" style="3" customWidth="1"/>
    <col min="7683" max="7683" width="0" style="3" hidden="1" customWidth="1"/>
    <col min="7684" max="7695" width="12.7109375" style="3" customWidth="1"/>
    <col min="7696" max="7936" width="9.140625" style="3"/>
    <col min="7937" max="7937" width="6.7109375" style="3" customWidth="1"/>
    <col min="7938" max="7938" width="30.7109375" style="3" customWidth="1"/>
    <col min="7939" max="7939" width="0" style="3" hidden="1" customWidth="1"/>
    <col min="7940" max="7951" width="12.7109375" style="3" customWidth="1"/>
    <col min="7952" max="8192" width="9.140625" style="3"/>
    <col min="8193" max="8193" width="6.7109375" style="3" customWidth="1"/>
    <col min="8194" max="8194" width="30.7109375" style="3" customWidth="1"/>
    <col min="8195" max="8195" width="0" style="3" hidden="1" customWidth="1"/>
    <col min="8196" max="8207" width="12.7109375" style="3" customWidth="1"/>
    <col min="8208" max="8448" width="9.140625" style="3"/>
    <col min="8449" max="8449" width="6.7109375" style="3" customWidth="1"/>
    <col min="8450" max="8450" width="30.7109375" style="3" customWidth="1"/>
    <col min="8451" max="8451" width="0" style="3" hidden="1" customWidth="1"/>
    <col min="8452" max="8463" width="12.7109375" style="3" customWidth="1"/>
    <col min="8464" max="8704" width="9.140625" style="3"/>
    <col min="8705" max="8705" width="6.7109375" style="3" customWidth="1"/>
    <col min="8706" max="8706" width="30.7109375" style="3" customWidth="1"/>
    <col min="8707" max="8707" width="0" style="3" hidden="1" customWidth="1"/>
    <col min="8708" max="8719" width="12.7109375" style="3" customWidth="1"/>
    <col min="8720" max="8960" width="9.140625" style="3"/>
    <col min="8961" max="8961" width="6.7109375" style="3" customWidth="1"/>
    <col min="8962" max="8962" width="30.7109375" style="3" customWidth="1"/>
    <col min="8963" max="8963" width="0" style="3" hidden="1" customWidth="1"/>
    <col min="8964" max="8975" width="12.7109375" style="3" customWidth="1"/>
    <col min="8976" max="9216" width="9.140625" style="3"/>
    <col min="9217" max="9217" width="6.7109375" style="3" customWidth="1"/>
    <col min="9218" max="9218" width="30.7109375" style="3" customWidth="1"/>
    <col min="9219" max="9219" width="0" style="3" hidden="1" customWidth="1"/>
    <col min="9220" max="9231" width="12.7109375" style="3" customWidth="1"/>
    <col min="9232" max="9472" width="9.140625" style="3"/>
    <col min="9473" max="9473" width="6.7109375" style="3" customWidth="1"/>
    <col min="9474" max="9474" width="30.7109375" style="3" customWidth="1"/>
    <col min="9475" max="9475" width="0" style="3" hidden="1" customWidth="1"/>
    <col min="9476" max="9487" width="12.7109375" style="3" customWidth="1"/>
    <col min="9488" max="9728" width="9.140625" style="3"/>
    <col min="9729" max="9729" width="6.7109375" style="3" customWidth="1"/>
    <col min="9730" max="9730" width="30.7109375" style="3" customWidth="1"/>
    <col min="9731" max="9731" width="0" style="3" hidden="1" customWidth="1"/>
    <col min="9732" max="9743" width="12.7109375" style="3" customWidth="1"/>
    <col min="9744" max="9984" width="9.140625" style="3"/>
    <col min="9985" max="9985" width="6.7109375" style="3" customWidth="1"/>
    <col min="9986" max="9986" width="30.7109375" style="3" customWidth="1"/>
    <col min="9987" max="9987" width="0" style="3" hidden="1" customWidth="1"/>
    <col min="9988" max="9999" width="12.7109375" style="3" customWidth="1"/>
    <col min="10000" max="10240" width="9.140625" style="3"/>
    <col min="10241" max="10241" width="6.7109375" style="3" customWidth="1"/>
    <col min="10242" max="10242" width="30.7109375" style="3" customWidth="1"/>
    <col min="10243" max="10243" width="0" style="3" hidden="1" customWidth="1"/>
    <col min="10244" max="10255" width="12.7109375" style="3" customWidth="1"/>
    <col min="10256" max="10496" width="9.140625" style="3"/>
    <col min="10497" max="10497" width="6.7109375" style="3" customWidth="1"/>
    <col min="10498" max="10498" width="30.7109375" style="3" customWidth="1"/>
    <col min="10499" max="10499" width="0" style="3" hidden="1" customWidth="1"/>
    <col min="10500" max="10511" width="12.7109375" style="3" customWidth="1"/>
    <col min="10512" max="10752" width="9.140625" style="3"/>
    <col min="10753" max="10753" width="6.7109375" style="3" customWidth="1"/>
    <col min="10754" max="10754" width="30.7109375" style="3" customWidth="1"/>
    <col min="10755" max="10755" width="0" style="3" hidden="1" customWidth="1"/>
    <col min="10756" max="10767" width="12.7109375" style="3" customWidth="1"/>
    <col min="10768" max="11008" width="9.140625" style="3"/>
    <col min="11009" max="11009" width="6.7109375" style="3" customWidth="1"/>
    <col min="11010" max="11010" width="30.7109375" style="3" customWidth="1"/>
    <col min="11011" max="11011" width="0" style="3" hidden="1" customWidth="1"/>
    <col min="11012" max="11023" width="12.7109375" style="3" customWidth="1"/>
    <col min="11024" max="11264" width="9.140625" style="3"/>
    <col min="11265" max="11265" width="6.7109375" style="3" customWidth="1"/>
    <col min="11266" max="11266" width="30.7109375" style="3" customWidth="1"/>
    <col min="11267" max="11267" width="0" style="3" hidden="1" customWidth="1"/>
    <col min="11268" max="11279" width="12.7109375" style="3" customWidth="1"/>
    <col min="11280" max="11520" width="9.140625" style="3"/>
    <col min="11521" max="11521" width="6.7109375" style="3" customWidth="1"/>
    <col min="11522" max="11522" width="30.7109375" style="3" customWidth="1"/>
    <col min="11523" max="11523" width="0" style="3" hidden="1" customWidth="1"/>
    <col min="11524" max="11535" width="12.7109375" style="3" customWidth="1"/>
    <col min="11536" max="11776" width="9.140625" style="3"/>
    <col min="11777" max="11777" width="6.7109375" style="3" customWidth="1"/>
    <col min="11778" max="11778" width="30.7109375" style="3" customWidth="1"/>
    <col min="11779" max="11779" width="0" style="3" hidden="1" customWidth="1"/>
    <col min="11780" max="11791" width="12.7109375" style="3" customWidth="1"/>
    <col min="11792" max="12032" width="9.140625" style="3"/>
    <col min="12033" max="12033" width="6.7109375" style="3" customWidth="1"/>
    <col min="12034" max="12034" width="30.7109375" style="3" customWidth="1"/>
    <col min="12035" max="12035" width="0" style="3" hidden="1" customWidth="1"/>
    <col min="12036" max="12047" width="12.7109375" style="3" customWidth="1"/>
    <col min="12048" max="12288" width="9.140625" style="3"/>
    <col min="12289" max="12289" width="6.7109375" style="3" customWidth="1"/>
    <col min="12290" max="12290" width="30.7109375" style="3" customWidth="1"/>
    <col min="12291" max="12291" width="0" style="3" hidden="1" customWidth="1"/>
    <col min="12292" max="12303" width="12.7109375" style="3" customWidth="1"/>
    <col min="12304" max="12544" width="9.140625" style="3"/>
    <col min="12545" max="12545" width="6.7109375" style="3" customWidth="1"/>
    <col min="12546" max="12546" width="30.7109375" style="3" customWidth="1"/>
    <col min="12547" max="12547" width="0" style="3" hidden="1" customWidth="1"/>
    <col min="12548" max="12559" width="12.7109375" style="3" customWidth="1"/>
    <col min="12560" max="12800" width="9.140625" style="3"/>
    <col min="12801" max="12801" width="6.7109375" style="3" customWidth="1"/>
    <col min="12802" max="12802" width="30.7109375" style="3" customWidth="1"/>
    <col min="12803" max="12803" width="0" style="3" hidden="1" customWidth="1"/>
    <col min="12804" max="12815" width="12.7109375" style="3" customWidth="1"/>
    <col min="12816" max="13056" width="9.140625" style="3"/>
    <col min="13057" max="13057" width="6.7109375" style="3" customWidth="1"/>
    <col min="13058" max="13058" width="30.7109375" style="3" customWidth="1"/>
    <col min="13059" max="13059" width="0" style="3" hidden="1" customWidth="1"/>
    <col min="13060" max="13071" width="12.7109375" style="3" customWidth="1"/>
    <col min="13072" max="13312" width="9.140625" style="3"/>
    <col min="13313" max="13313" width="6.7109375" style="3" customWidth="1"/>
    <col min="13314" max="13314" width="30.7109375" style="3" customWidth="1"/>
    <col min="13315" max="13315" width="0" style="3" hidden="1" customWidth="1"/>
    <col min="13316" max="13327" width="12.7109375" style="3" customWidth="1"/>
    <col min="13328" max="13568" width="9.140625" style="3"/>
    <col min="13569" max="13569" width="6.7109375" style="3" customWidth="1"/>
    <col min="13570" max="13570" width="30.7109375" style="3" customWidth="1"/>
    <col min="13571" max="13571" width="0" style="3" hidden="1" customWidth="1"/>
    <col min="13572" max="13583" width="12.7109375" style="3" customWidth="1"/>
    <col min="13584" max="13824" width="9.140625" style="3"/>
    <col min="13825" max="13825" width="6.7109375" style="3" customWidth="1"/>
    <col min="13826" max="13826" width="30.7109375" style="3" customWidth="1"/>
    <col min="13827" max="13827" width="0" style="3" hidden="1" customWidth="1"/>
    <col min="13828" max="13839" width="12.7109375" style="3" customWidth="1"/>
    <col min="13840" max="14080" width="9.140625" style="3"/>
    <col min="14081" max="14081" width="6.7109375" style="3" customWidth="1"/>
    <col min="14082" max="14082" width="30.7109375" style="3" customWidth="1"/>
    <col min="14083" max="14083" width="0" style="3" hidden="1" customWidth="1"/>
    <col min="14084" max="14095" width="12.7109375" style="3" customWidth="1"/>
    <col min="14096" max="14336" width="9.140625" style="3"/>
    <col min="14337" max="14337" width="6.7109375" style="3" customWidth="1"/>
    <col min="14338" max="14338" width="30.7109375" style="3" customWidth="1"/>
    <col min="14339" max="14339" width="0" style="3" hidden="1" customWidth="1"/>
    <col min="14340" max="14351" width="12.7109375" style="3" customWidth="1"/>
    <col min="14352" max="14592" width="9.140625" style="3"/>
    <col min="14593" max="14593" width="6.7109375" style="3" customWidth="1"/>
    <col min="14594" max="14594" width="30.7109375" style="3" customWidth="1"/>
    <col min="14595" max="14595" width="0" style="3" hidden="1" customWidth="1"/>
    <col min="14596" max="14607" width="12.7109375" style="3" customWidth="1"/>
    <col min="14608" max="14848" width="9.140625" style="3"/>
    <col min="14849" max="14849" width="6.7109375" style="3" customWidth="1"/>
    <col min="14850" max="14850" width="30.7109375" style="3" customWidth="1"/>
    <col min="14851" max="14851" width="0" style="3" hidden="1" customWidth="1"/>
    <col min="14852" max="14863" width="12.7109375" style="3" customWidth="1"/>
    <col min="14864" max="15104" width="9.140625" style="3"/>
    <col min="15105" max="15105" width="6.7109375" style="3" customWidth="1"/>
    <col min="15106" max="15106" width="30.7109375" style="3" customWidth="1"/>
    <col min="15107" max="15107" width="0" style="3" hidden="1" customWidth="1"/>
    <col min="15108" max="15119" width="12.7109375" style="3" customWidth="1"/>
    <col min="15120" max="15360" width="9.140625" style="3"/>
    <col min="15361" max="15361" width="6.7109375" style="3" customWidth="1"/>
    <col min="15362" max="15362" width="30.7109375" style="3" customWidth="1"/>
    <col min="15363" max="15363" width="0" style="3" hidden="1" customWidth="1"/>
    <col min="15364" max="15375" width="12.7109375" style="3" customWidth="1"/>
    <col min="15376" max="15616" width="9.140625" style="3"/>
    <col min="15617" max="15617" width="6.7109375" style="3" customWidth="1"/>
    <col min="15618" max="15618" width="30.7109375" style="3" customWidth="1"/>
    <col min="15619" max="15619" width="0" style="3" hidden="1" customWidth="1"/>
    <col min="15620" max="15631" width="12.7109375" style="3" customWidth="1"/>
    <col min="15632" max="15872" width="9.140625" style="3"/>
    <col min="15873" max="15873" width="6.7109375" style="3" customWidth="1"/>
    <col min="15874" max="15874" width="30.7109375" style="3" customWidth="1"/>
    <col min="15875" max="15875" width="0" style="3" hidden="1" customWidth="1"/>
    <col min="15876" max="15887" width="12.7109375" style="3" customWidth="1"/>
    <col min="15888" max="16128" width="9.140625" style="3"/>
    <col min="16129" max="16129" width="6.7109375" style="3" customWidth="1"/>
    <col min="16130" max="16130" width="30.7109375" style="3" customWidth="1"/>
    <col min="16131" max="16131" width="0" style="3" hidden="1" customWidth="1"/>
    <col min="16132" max="16143" width="12.7109375" style="3" customWidth="1"/>
    <col min="16144" max="16384" width="9.140625" style="3"/>
  </cols>
  <sheetData>
    <row r="1" spans="1:15">
      <c r="M1" s="2"/>
      <c r="N1" s="98"/>
    </row>
    <row r="2" spans="1:15">
      <c r="M2" s="6" t="s">
        <v>858</v>
      </c>
      <c r="N2" s="98"/>
    </row>
    <row r="3" spans="1:15">
      <c r="M3" s="5" t="s">
        <v>862</v>
      </c>
      <c r="N3" s="98"/>
    </row>
    <row r="4" spans="1:15">
      <c r="A4" s="1" t="s">
        <v>874</v>
      </c>
      <c r="B4" s="1"/>
      <c r="C4" s="2"/>
      <c r="D4" s="163"/>
      <c r="E4" s="2"/>
      <c r="F4" s="2"/>
      <c r="G4" s="2"/>
      <c r="H4" s="2"/>
      <c r="I4" s="2"/>
      <c r="J4" s="2"/>
      <c r="K4" s="2"/>
      <c r="L4" s="2"/>
      <c r="M4" s="5" t="s">
        <v>863</v>
      </c>
      <c r="N4" s="98"/>
      <c r="O4" s="163"/>
    </row>
    <row r="5" spans="1:15" ht="14.25">
      <c r="A5" s="5"/>
      <c r="B5" s="6"/>
      <c r="C5" s="2"/>
      <c r="D5" s="6"/>
      <c r="E5" s="442" t="s">
        <v>875</v>
      </c>
      <c r="F5" s="442"/>
      <c r="G5" s="442"/>
      <c r="H5" s="442"/>
      <c r="I5" s="442"/>
      <c r="J5" s="442"/>
      <c r="K5" s="442"/>
      <c r="L5" s="442"/>
      <c r="M5" s="2"/>
      <c r="N5" s="98"/>
      <c r="O5" s="6"/>
    </row>
    <row r="6" spans="1:15">
      <c r="A6" s="13" t="str">
        <f>[3]REKVIZITAI!A3</f>
        <v>Ataskaitinis laikotarpis: [2023-12-31]</v>
      </c>
      <c r="B6" s="6"/>
      <c r="C6" s="2"/>
      <c r="D6" s="6"/>
      <c r="E6" s="6"/>
      <c r="F6" s="6"/>
      <c r="G6" s="6"/>
      <c r="H6" s="6"/>
      <c r="I6" s="6"/>
      <c r="J6" s="6"/>
      <c r="K6" s="6"/>
      <c r="L6" s="6"/>
      <c r="M6" s="6"/>
      <c r="N6" s="6"/>
      <c r="O6" s="6"/>
    </row>
    <row r="7" spans="1:15">
      <c r="A7" s="13" t="str">
        <f>[3]REKVIZITAI!A4</f>
        <v>[188204587] - [Kėdainių krašto muziejus]</v>
      </c>
      <c r="B7" s="6"/>
      <c r="C7" s="2"/>
      <c r="D7" s="6"/>
      <c r="E7" s="6"/>
      <c r="F7" s="6"/>
      <c r="G7" s="6"/>
      <c r="H7" s="6"/>
      <c r="I7" s="6"/>
      <c r="J7" s="6"/>
      <c r="K7" s="6"/>
      <c r="L7" s="6"/>
      <c r="M7" s="6"/>
      <c r="N7" s="6"/>
      <c r="O7" s="6"/>
    </row>
    <row r="8" spans="1:15" s="92" customFormat="1">
      <c r="A8" s="3" t="s">
        <v>0</v>
      </c>
      <c r="B8" s="9"/>
      <c r="C8" s="10"/>
      <c r="D8" s="11"/>
      <c r="E8" s="10"/>
      <c r="F8" s="10"/>
      <c r="G8" s="10"/>
      <c r="H8" s="10"/>
      <c r="I8" s="11"/>
      <c r="J8" s="11"/>
      <c r="K8" s="11"/>
      <c r="L8" s="11"/>
      <c r="M8" s="11"/>
      <c r="N8" s="11"/>
      <c r="O8" s="11"/>
    </row>
    <row r="9" spans="1:15" s="92" customFormat="1" hidden="1">
      <c r="A9" s="13"/>
      <c r="B9" s="9"/>
      <c r="C9" s="10"/>
      <c r="D9" s="11"/>
      <c r="E9" s="10"/>
      <c r="F9" s="10"/>
      <c r="G9" s="10"/>
      <c r="H9" s="10"/>
      <c r="I9" s="11"/>
      <c r="J9" s="11"/>
      <c r="K9" s="11"/>
      <c r="L9" s="11"/>
      <c r="M9" s="11"/>
      <c r="N9" s="11"/>
      <c r="O9" s="11"/>
    </row>
    <row r="10" spans="1:15" s="92" customFormat="1">
      <c r="A10" s="3"/>
      <c r="B10" s="14"/>
      <c r="C10" s="15"/>
      <c r="D10" s="11"/>
      <c r="E10" s="15"/>
      <c r="F10" s="15"/>
      <c r="G10" s="15"/>
      <c r="H10" s="15"/>
      <c r="I10" s="15"/>
      <c r="J10" s="15"/>
      <c r="K10" s="11"/>
      <c r="L10" s="11"/>
      <c r="M10" s="11"/>
      <c r="N10" s="11"/>
      <c r="O10" s="11"/>
    </row>
    <row r="11" spans="1:15" s="18" customFormat="1" ht="12.75" customHeight="1">
      <c r="A11" s="409" t="s">
        <v>1</v>
      </c>
      <c r="B11" s="409" t="s">
        <v>557</v>
      </c>
      <c r="C11" s="414" t="s">
        <v>3</v>
      </c>
      <c r="D11" s="416" t="s">
        <v>558</v>
      </c>
      <c r="E11" s="444" t="s">
        <v>559</v>
      </c>
      <c r="F11" s="445"/>
      <c r="G11" s="445"/>
      <c r="H11" s="445"/>
      <c r="I11" s="445"/>
      <c r="J11" s="445"/>
      <c r="K11" s="445"/>
      <c r="L11" s="445"/>
      <c r="M11" s="445"/>
      <c r="N11" s="445"/>
      <c r="O11" s="437" t="s">
        <v>4</v>
      </c>
    </row>
    <row r="12" spans="1:15" s="25" customFormat="1" ht="38.25">
      <c r="A12" s="409"/>
      <c r="B12" s="409"/>
      <c r="C12" s="443"/>
      <c r="D12" s="417"/>
      <c r="E12" s="164" t="s">
        <v>560</v>
      </c>
      <c r="F12" s="160" t="s">
        <v>561</v>
      </c>
      <c r="G12" s="19" t="s">
        <v>562</v>
      </c>
      <c r="H12" s="160" t="s">
        <v>563</v>
      </c>
      <c r="I12" s="19" t="s">
        <v>564</v>
      </c>
      <c r="J12" s="19" t="s">
        <v>565</v>
      </c>
      <c r="K12" s="19" t="s">
        <v>566</v>
      </c>
      <c r="L12" s="19" t="s">
        <v>567</v>
      </c>
      <c r="M12" s="160" t="s">
        <v>568</v>
      </c>
      <c r="N12" s="165" t="s">
        <v>569</v>
      </c>
      <c r="O12" s="438"/>
    </row>
    <row r="13" spans="1:15" s="25" customFormat="1">
      <c r="A13" s="17">
        <v>1</v>
      </c>
      <c r="B13" s="17">
        <v>2</v>
      </c>
      <c r="C13" s="415"/>
      <c r="D13" s="160">
        <v>3</v>
      </c>
      <c r="E13" s="93">
        <v>4</v>
      </c>
      <c r="F13" s="93">
        <v>5</v>
      </c>
      <c r="G13" s="93">
        <v>6</v>
      </c>
      <c r="H13" s="93">
        <v>7</v>
      </c>
      <c r="I13" s="93">
        <v>8</v>
      </c>
      <c r="J13" s="93">
        <v>9</v>
      </c>
      <c r="K13" s="93">
        <v>10</v>
      </c>
      <c r="L13" s="93">
        <v>11</v>
      </c>
      <c r="M13" s="93">
        <v>12</v>
      </c>
      <c r="N13" s="93">
        <v>13</v>
      </c>
      <c r="O13" s="93">
        <v>14</v>
      </c>
    </row>
    <row r="14" spans="1:15" hidden="1">
      <c r="A14" s="21"/>
      <c r="B14" s="21" t="s">
        <v>3</v>
      </c>
      <c r="C14" s="21"/>
      <c r="D14" s="21" t="s">
        <v>295</v>
      </c>
      <c r="E14" s="21" t="s">
        <v>570</v>
      </c>
      <c r="F14" s="21" t="s">
        <v>571</v>
      </c>
      <c r="G14" s="21" t="s">
        <v>572</v>
      </c>
      <c r="H14" s="21" t="s">
        <v>573</v>
      </c>
      <c r="I14" s="21" t="s">
        <v>574</v>
      </c>
      <c r="J14" s="21" t="s">
        <v>575</v>
      </c>
      <c r="K14" s="21" t="s">
        <v>576</v>
      </c>
      <c r="L14" s="21" t="s">
        <v>577</v>
      </c>
      <c r="M14" s="21" t="s">
        <v>578</v>
      </c>
      <c r="N14" s="21" t="s">
        <v>579</v>
      </c>
      <c r="O14" s="21" t="s">
        <v>580</v>
      </c>
    </row>
    <row r="15" spans="1:15">
      <c r="A15" s="166">
        <v>1</v>
      </c>
      <c r="B15" s="230" t="s">
        <v>581</v>
      </c>
      <c r="C15" s="250" t="s">
        <v>582</v>
      </c>
      <c r="D15" s="251">
        <f>SUM(D16:D29)</f>
        <v>-1041592.87</v>
      </c>
      <c r="E15" s="251">
        <f t="shared" ref="E15:O15" si="0">SUM(E16:E29)</f>
        <v>0</v>
      </c>
      <c r="F15" s="251">
        <f t="shared" si="0"/>
        <v>0</v>
      </c>
      <c r="G15" s="251">
        <f t="shared" si="0"/>
        <v>0</v>
      </c>
      <c r="H15" s="251">
        <f t="shared" si="0"/>
        <v>-33705.619999999995</v>
      </c>
      <c r="I15" s="251">
        <f t="shared" si="0"/>
        <v>0</v>
      </c>
      <c r="J15" s="251">
        <f t="shared" si="0"/>
        <v>0</v>
      </c>
      <c r="K15" s="251">
        <f t="shared" si="0"/>
        <v>0</v>
      </c>
      <c r="L15" s="251">
        <f t="shared" si="0"/>
        <v>-993462.25000000012</v>
      </c>
      <c r="M15" s="251">
        <f t="shared" si="0"/>
        <v>-14425</v>
      </c>
      <c r="N15" s="251">
        <f t="shared" si="0"/>
        <v>0</v>
      </c>
      <c r="O15" s="251">
        <f t="shared" si="0"/>
        <v>-1041592.87</v>
      </c>
    </row>
    <row r="16" spans="1:15" ht="24.95" customHeight="1">
      <c r="A16" s="167" t="s">
        <v>300</v>
      </c>
      <c r="B16" s="233" t="s">
        <v>583</v>
      </c>
      <c r="C16" s="250" t="s">
        <v>584</v>
      </c>
      <c r="D16" s="251">
        <f>O16</f>
        <v>-593408.76</v>
      </c>
      <c r="E16" s="252">
        <v>0</v>
      </c>
      <c r="F16" s="252">
        <v>0</v>
      </c>
      <c r="G16" s="252">
        <v>0</v>
      </c>
      <c r="H16" s="252">
        <v>-163.71</v>
      </c>
      <c r="I16" s="252">
        <v>0</v>
      </c>
      <c r="J16" s="252">
        <v>0</v>
      </c>
      <c r="K16" s="252">
        <v>0</v>
      </c>
      <c r="L16" s="252">
        <v>-593245.05000000005</v>
      </c>
      <c r="M16" s="252">
        <v>0</v>
      </c>
      <c r="N16" s="252">
        <v>0</v>
      </c>
      <c r="O16" s="251">
        <f>SUM(E16:N16)</f>
        <v>-593408.76</v>
      </c>
    </row>
    <row r="17" spans="1:15" ht="15.95" customHeight="1">
      <c r="A17" s="167" t="s">
        <v>303</v>
      </c>
      <c r="B17" s="233" t="s">
        <v>585</v>
      </c>
      <c r="C17" s="250" t="s">
        <v>586</v>
      </c>
      <c r="D17" s="251">
        <f t="shared" ref="D17:D31" si="1">O17</f>
        <v>-93795.520000000004</v>
      </c>
      <c r="E17" s="252">
        <v>0</v>
      </c>
      <c r="F17" s="252">
        <v>0</v>
      </c>
      <c r="G17" s="252">
        <v>0</v>
      </c>
      <c r="H17" s="252">
        <v>-5807.36</v>
      </c>
      <c r="I17" s="252">
        <v>0</v>
      </c>
      <c r="J17" s="252">
        <v>0</v>
      </c>
      <c r="K17" s="252">
        <v>0</v>
      </c>
      <c r="L17" s="252">
        <v>-87988.160000000003</v>
      </c>
      <c r="M17" s="252">
        <v>0</v>
      </c>
      <c r="N17" s="252">
        <v>0</v>
      </c>
      <c r="O17" s="251">
        <f t="shared" ref="O17:O31" si="2">SUM(E17:N17)</f>
        <v>-93795.520000000004</v>
      </c>
    </row>
    <row r="18" spans="1:15" ht="15.95" customHeight="1">
      <c r="A18" s="168" t="s">
        <v>306</v>
      </c>
      <c r="B18" s="233" t="s">
        <v>587</v>
      </c>
      <c r="C18" s="250" t="s">
        <v>588</v>
      </c>
      <c r="D18" s="251">
        <f t="shared" si="1"/>
        <v>-55629.24</v>
      </c>
      <c r="E18" s="252">
        <v>0</v>
      </c>
      <c r="F18" s="252">
        <v>0</v>
      </c>
      <c r="G18" s="252">
        <v>0</v>
      </c>
      <c r="H18" s="252">
        <v>0</v>
      </c>
      <c r="I18" s="252">
        <v>0</v>
      </c>
      <c r="J18" s="252">
        <v>0</v>
      </c>
      <c r="K18" s="252">
        <v>0</v>
      </c>
      <c r="L18" s="252">
        <v>-55629.24</v>
      </c>
      <c r="M18" s="252">
        <v>0</v>
      </c>
      <c r="N18" s="252">
        <v>0</v>
      </c>
      <c r="O18" s="251">
        <f t="shared" si="2"/>
        <v>-55629.24</v>
      </c>
    </row>
    <row r="19" spans="1:15" ht="15.95" customHeight="1">
      <c r="A19" s="169" t="s">
        <v>309</v>
      </c>
      <c r="B19" s="233" t="s">
        <v>589</v>
      </c>
      <c r="C19" s="250" t="s">
        <v>590</v>
      </c>
      <c r="D19" s="251">
        <f t="shared" si="1"/>
        <v>-2256.7600000000002</v>
      </c>
      <c r="E19" s="252">
        <v>0</v>
      </c>
      <c r="F19" s="252">
        <v>0</v>
      </c>
      <c r="G19" s="252">
        <v>0</v>
      </c>
      <c r="H19" s="252">
        <v>0</v>
      </c>
      <c r="I19" s="252">
        <v>0</v>
      </c>
      <c r="J19" s="252">
        <v>0</v>
      </c>
      <c r="K19" s="252">
        <v>0</v>
      </c>
      <c r="L19" s="252">
        <v>-2256.7600000000002</v>
      </c>
      <c r="M19" s="252">
        <v>0</v>
      </c>
      <c r="N19" s="252">
        <v>0</v>
      </c>
      <c r="O19" s="251">
        <f t="shared" si="2"/>
        <v>-2256.7600000000002</v>
      </c>
    </row>
    <row r="20" spans="1:15" ht="15.95" customHeight="1">
      <c r="A20" s="169" t="s">
        <v>312</v>
      </c>
      <c r="B20" s="233" t="s">
        <v>591</v>
      </c>
      <c r="C20" s="250" t="s">
        <v>592</v>
      </c>
      <c r="D20" s="251">
        <f t="shared" si="1"/>
        <v>-8238.34</v>
      </c>
      <c r="E20" s="252">
        <v>0</v>
      </c>
      <c r="F20" s="252">
        <v>0</v>
      </c>
      <c r="G20" s="252">
        <v>0</v>
      </c>
      <c r="H20" s="252">
        <v>0</v>
      </c>
      <c r="I20" s="252">
        <v>0</v>
      </c>
      <c r="J20" s="252">
        <v>0</v>
      </c>
      <c r="K20" s="252">
        <v>0</v>
      </c>
      <c r="L20" s="252">
        <v>-8238.34</v>
      </c>
      <c r="M20" s="252">
        <v>0</v>
      </c>
      <c r="N20" s="252">
        <v>0</v>
      </c>
      <c r="O20" s="251">
        <f t="shared" si="2"/>
        <v>-8238.34</v>
      </c>
    </row>
    <row r="21" spans="1:15" ht="15.95" customHeight="1">
      <c r="A21" s="169" t="s">
        <v>315</v>
      </c>
      <c r="B21" s="233" t="s">
        <v>593</v>
      </c>
      <c r="C21" s="250" t="s">
        <v>594</v>
      </c>
      <c r="D21" s="251">
        <f t="shared" si="1"/>
        <v>-495</v>
      </c>
      <c r="E21" s="252">
        <v>0</v>
      </c>
      <c r="F21" s="252">
        <v>0</v>
      </c>
      <c r="G21" s="252">
        <v>0</v>
      </c>
      <c r="H21" s="252">
        <v>0</v>
      </c>
      <c r="I21" s="252">
        <v>0</v>
      </c>
      <c r="J21" s="252">
        <v>0</v>
      </c>
      <c r="K21" s="252">
        <v>0</v>
      </c>
      <c r="L21" s="252">
        <v>-495</v>
      </c>
      <c r="M21" s="252">
        <v>0</v>
      </c>
      <c r="N21" s="252">
        <v>0</v>
      </c>
      <c r="O21" s="251">
        <f t="shared" si="2"/>
        <v>-495</v>
      </c>
    </row>
    <row r="22" spans="1:15" ht="15.95" customHeight="1">
      <c r="A22" s="169" t="s">
        <v>318</v>
      </c>
      <c r="B22" s="233" t="s">
        <v>595</v>
      </c>
      <c r="C22" s="250" t="s">
        <v>596</v>
      </c>
      <c r="D22" s="251">
        <f t="shared" si="1"/>
        <v>-12917.5</v>
      </c>
      <c r="E22" s="252">
        <v>0</v>
      </c>
      <c r="F22" s="252">
        <v>0</v>
      </c>
      <c r="G22" s="252">
        <v>0</v>
      </c>
      <c r="H22" s="252">
        <v>0</v>
      </c>
      <c r="I22" s="252">
        <v>0</v>
      </c>
      <c r="J22" s="252">
        <v>0</v>
      </c>
      <c r="K22" s="252">
        <v>0</v>
      </c>
      <c r="L22" s="252">
        <v>-12917.5</v>
      </c>
      <c r="M22" s="252">
        <v>0</v>
      </c>
      <c r="N22" s="252">
        <v>0</v>
      </c>
      <c r="O22" s="251">
        <f t="shared" si="2"/>
        <v>-12917.5</v>
      </c>
    </row>
    <row r="23" spans="1:15" ht="15.95" customHeight="1">
      <c r="A23" s="169" t="s">
        <v>321</v>
      </c>
      <c r="B23" s="233" t="s">
        <v>597</v>
      </c>
      <c r="C23" s="250" t="s">
        <v>598</v>
      </c>
      <c r="D23" s="251">
        <f t="shared" si="1"/>
        <v>-724.05</v>
      </c>
      <c r="E23" s="252">
        <v>0</v>
      </c>
      <c r="F23" s="252">
        <v>0</v>
      </c>
      <c r="G23" s="252">
        <v>0</v>
      </c>
      <c r="H23" s="252">
        <v>0</v>
      </c>
      <c r="I23" s="252">
        <v>0</v>
      </c>
      <c r="J23" s="252">
        <v>0</v>
      </c>
      <c r="K23" s="252">
        <v>0</v>
      </c>
      <c r="L23" s="252">
        <v>-724.05</v>
      </c>
      <c r="M23" s="252">
        <v>0</v>
      </c>
      <c r="N23" s="252">
        <v>0</v>
      </c>
      <c r="O23" s="251">
        <f t="shared" si="2"/>
        <v>-724.05</v>
      </c>
    </row>
    <row r="24" spans="1:15" ht="24.95" customHeight="1">
      <c r="A24" s="169" t="s">
        <v>599</v>
      </c>
      <c r="B24" s="233" t="s">
        <v>600</v>
      </c>
      <c r="C24" s="250" t="s">
        <v>601</v>
      </c>
      <c r="D24" s="251">
        <f t="shared" si="1"/>
        <v>-88276.6</v>
      </c>
      <c r="E24" s="252">
        <v>0</v>
      </c>
      <c r="F24" s="252">
        <v>0</v>
      </c>
      <c r="G24" s="252">
        <v>0</v>
      </c>
      <c r="H24" s="252">
        <v>-5642.8</v>
      </c>
      <c r="I24" s="252">
        <v>0</v>
      </c>
      <c r="J24" s="252">
        <v>0</v>
      </c>
      <c r="K24" s="252">
        <v>0</v>
      </c>
      <c r="L24" s="252">
        <v>-68958.8</v>
      </c>
      <c r="M24" s="252">
        <v>-13675</v>
      </c>
      <c r="N24" s="252">
        <v>0</v>
      </c>
      <c r="O24" s="251">
        <f t="shared" si="2"/>
        <v>-88276.6</v>
      </c>
    </row>
    <row r="25" spans="1:15" ht="15.95" customHeight="1">
      <c r="A25" s="167" t="s">
        <v>602</v>
      </c>
      <c r="B25" s="233" t="s">
        <v>603</v>
      </c>
      <c r="C25" s="250" t="s">
        <v>604</v>
      </c>
      <c r="D25" s="251">
        <f t="shared" si="1"/>
        <v>-2100</v>
      </c>
      <c r="E25" s="252">
        <v>0</v>
      </c>
      <c r="F25" s="252">
        <v>0</v>
      </c>
      <c r="G25" s="252">
        <v>0</v>
      </c>
      <c r="H25" s="252">
        <v>0</v>
      </c>
      <c r="I25" s="252">
        <v>0</v>
      </c>
      <c r="J25" s="252">
        <v>0</v>
      </c>
      <c r="K25" s="252">
        <v>0</v>
      </c>
      <c r="L25" s="252">
        <v>-2100</v>
      </c>
      <c r="M25" s="252">
        <v>0</v>
      </c>
      <c r="N25" s="252">
        <v>0</v>
      </c>
      <c r="O25" s="251">
        <f t="shared" si="2"/>
        <v>-2100</v>
      </c>
    </row>
    <row r="26" spans="1:15" ht="15.95" customHeight="1">
      <c r="A26" s="169" t="s">
        <v>605</v>
      </c>
      <c r="B26" s="233" t="s">
        <v>606</v>
      </c>
      <c r="C26" s="250" t="s">
        <v>607</v>
      </c>
      <c r="D26" s="251">
        <f t="shared" si="1"/>
        <v>0</v>
      </c>
      <c r="E26" s="252">
        <v>0</v>
      </c>
      <c r="F26" s="252">
        <v>0</v>
      </c>
      <c r="G26" s="252">
        <v>0</v>
      </c>
      <c r="H26" s="252">
        <v>0</v>
      </c>
      <c r="I26" s="252">
        <v>0</v>
      </c>
      <c r="J26" s="252">
        <v>0</v>
      </c>
      <c r="K26" s="252">
        <v>0</v>
      </c>
      <c r="L26" s="252">
        <v>0</v>
      </c>
      <c r="M26" s="252">
        <v>0</v>
      </c>
      <c r="N26" s="252">
        <v>0</v>
      </c>
      <c r="O26" s="251">
        <f t="shared" si="2"/>
        <v>0</v>
      </c>
    </row>
    <row r="27" spans="1:15" ht="15.95" customHeight="1">
      <c r="A27" s="169" t="s">
        <v>608</v>
      </c>
      <c r="B27" s="233" t="s">
        <v>609</v>
      </c>
      <c r="C27" s="250" t="s">
        <v>610</v>
      </c>
      <c r="D27" s="251">
        <f t="shared" si="1"/>
        <v>0</v>
      </c>
      <c r="E27" s="252">
        <v>0</v>
      </c>
      <c r="F27" s="252">
        <v>0</v>
      </c>
      <c r="G27" s="252">
        <v>0</v>
      </c>
      <c r="H27" s="252">
        <v>0</v>
      </c>
      <c r="I27" s="252">
        <v>0</v>
      </c>
      <c r="J27" s="252">
        <v>0</v>
      </c>
      <c r="K27" s="252">
        <v>0</v>
      </c>
      <c r="L27" s="252">
        <v>0</v>
      </c>
      <c r="M27" s="252">
        <v>0</v>
      </c>
      <c r="N27" s="252">
        <v>0</v>
      </c>
      <c r="O27" s="251">
        <f t="shared" si="2"/>
        <v>0</v>
      </c>
    </row>
    <row r="28" spans="1:15" ht="15.95" customHeight="1">
      <c r="A28" s="169" t="s">
        <v>611</v>
      </c>
      <c r="B28" s="233" t="s">
        <v>612</v>
      </c>
      <c r="C28" s="250" t="s">
        <v>613</v>
      </c>
      <c r="D28" s="251">
        <f t="shared" si="1"/>
        <v>-183176.1</v>
      </c>
      <c r="E28" s="252">
        <v>0</v>
      </c>
      <c r="F28" s="252">
        <v>0</v>
      </c>
      <c r="G28" s="252">
        <v>0</v>
      </c>
      <c r="H28" s="252">
        <v>-22091.75</v>
      </c>
      <c r="I28" s="252">
        <v>0</v>
      </c>
      <c r="J28" s="252">
        <v>0</v>
      </c>
      <c r="K28" s="252">
        <v>0</v>
      </c>
      <c r="L28" s="252">
        <v>-160334.35</v>
      </c>
      <c r="M28" s="252">
        <v>-750</v>
      </c>
      <c r="N28" s="252">
        <v>0</v>
      </c>
      <c r="O28" s="251">
        <f t="shared" si="2"/>
        <v>-183176.1</v>
      </c>
    </row>
    <row r="29" spans="1:15" ht="15.95" customHeight="1">
      <c r="A29" s="169" t="s">
        <v>614</v>
      </c>
      <c r="B29" s="233" t="s">
        <v>615</v>
      </c>
      <c r="C29" s="253" t="s">
        <v>616</v>
      </c>
      <c r="D29" s="251">
        <f t="shared" si="1"/>
        <v>-575</v>
      </c>
      <c r="E29" s="252">
        <v>0</v>
      </c>
      <c r="F29" s="252">
        <v>0</v>
      </c>
      <c r="G29" s="252">
        <v>0</v>
      </c>
      <c r="H29" s="252">
        <v>0</v>
      </c>
      <c r="I29" s="252">
        <v>0</v>
      </c>
      <c r="J29" s="252">
        <v>0</v>
      </c>
      <c r="K29" s="252">
        <v>0</v>
      </c>
      <c r="L29" s="252">
        <v>-575</v>
      </c>
      <c r="M29" s="252">
        <v>0</v>
      </c>
      <c r="N29" s="252">
        <v>0</v>
      </c>
      <c r="O29" s="251">
        <f t="shared" si="2"/>
        <v>-575</v>
      </c>
    </row>
    <row r="30" spans="1:15" ht="15.95" customHeight="1">
      <c r="A30" s="169" t="s">
        <v>617</v>
      </c>
      <c r="B30" s="254" t="s">
        <v>618</v>
      </c>
      <c r="C30" s="255" t="s">
        <v>619</v>
      </c>
      <c r="D30" s="251">
        <f t="shared" si="1"/>
        <v>0</v>
      </c>
      <c r="E30" s="129"/>
      <c r="F30" s="129"/>
      <c r="G30" s="129"/>
      <c r="H30" s="129"/>
      <c r="I30" s="129"/>
      <c r="J30" s="129"/>
      <c r="K30" s="129"/>
      <c r="L30" s="129"/>
      <c r="M30" s="129"/>
      <c r="N30" s="129"/>
      <c r="O30" s="251">
        <f t="shared" si="2"/>
        <v>0</v>
      </c>
    </row>
    <row r="31" spans="1:15" ht="15.95" customHeight="1">
      <c r="A31" s="169" t="s">
        <v>620</v>
      </c>
      <c r="B31" s="254" t="s">
        <v>621</v>
      </c>
      <c r="C31" s="255" t="s">
        <v>622</v>
      </c>
      <c r="D31" s="251">
        <f t="shared" si="1"/>
        <v>-575</v>
      </c>
      <c r="E31" s="129"/>
      <c r="F31" s="129"/>
      <c r="G31" s="129"/>
      <c r="H31" s="129"/>
      <c r="I31" s="129"/>
      <c r="J31" s="129"/>
      <c r="K31" s="129"/>
      <c r="L31" s="252">
        <v>-575</v>
      </c>
      <c r="M31" s="129"/>
      <c r="N31" s="129"/>
      <c r="O31" s="251">
        <f t="shared" si="2"/>
        <v>-575</v>
      </c>
    </row>
    <row r="32" spans="1:15" ht="25.5">
      <c r="A32" s="170" t="s">
        <v>324</v>
      </c>
      <c r="B32" s="230" t="s">
        <v>623</v>
      </c>
      <c r="C32" s="250" t="s">
        <v>624</v>
      </c>
      <c r="D32" s="251"/>
      <c r="E32" s="256"/>
      <c r="F32" s="256"/>
      <c r="G32" s="256"/>
      <c r="H32" s="256"/>
      <c r="I32" s="256"/>
      <c r="J32" s="256"/>
      <c r="K32" s="256"/>
      <c r="L32" s="256"/>
      <c r="M32" s="256"/>
      <c r="N32" s="256"/>
      <c r="O32" s="251"/>
    </row>
    <row r="33" spans="1:256">
      <c r="A33" s="166">
        <v>3</v>
      </c>
      <c r="B33" s="230" t="s">
        <v>625</v>
      </c>
      <c r="C33" s="250"/>
      <c r="D33" s="251">
        <f>D34</f>
        <v>-893132.04999999993</v>
      </c>
      <c r="E33" s="251">
        <f t="shared" ref="E33:O33" si="3">E34</f>
        <v>0</v>
      </c>
      <c r="F33" s="251">
        <f t="shared" si="3"/>
        <v>0</v>
      </c>
      <c r="G33" s="251">
        <f t="shared" si="3"/>
        <v>0</v>
      </c>
      <c r="H33" s="251">
        <f t="shared" si="3"/>
        <v>-22468.1</v>
      </c>
      <c r="I33" s="251">
        <f t="shared" si="3"/>
        <v>0</v>
      </c>
      <c r="J33" s="251">
        <f t="shared" si="3"/>
        <v>0</v>
      </c>
      <c r="K33" s="251">
        <f t="shared" si="3"/>
        <v>0</v>
      </c>
      <c r="L33" s="251">
        <f t="shared" si="3"/>
        <v>-856238.95</v>
      </c>
      <c r="M33" s="251">
        <f t="shared" si="3"/>
        <v>-14425</v>
      </c>
      <c r="N33" s="251">
        <f t="shared" si="3"/>
        <v>0</v>
      </c>
      <c r="O33" s="251">
        <f t="shared" si="3"/>
        <v>-893132.04999999993</v>
      </c>
    </row>
    <row r="34" spans="1:256">
      <c r="A34" s="171" t="s">
        <v>232</v>
      </c>
      <c r="B34" s="233" t="s">
        <v>626</v>
      </c>
      <c r="C34" s="250" t="s">
        <v>627</v>
      </c>
      <c r="D34" s="251">
        <f>SUM(D35:D46)</f>
        <v>-893132.04999999993</v>
      </c>
      <c r="E34" s="251">
        <f>SUM(E35:E46)</f>
        <v>0</v>
      </c>
      <c r="F34" s="251">
        <f t="shared" ref="F34:N34" si="4">SUM(F35:F46)</f>
        <v>0</v>
      </c>
      <c r="G34" s="251">
        <f t="shared" si="4"/>
        <v>0</v>
      </c>
      <c r="H34" s="251">
        <f t="shared" si="4"/>
        <v>-22468.1</v>
      </c>
      <c r="I34" s="251">
        <f t="shared" si="4"/>
        <v>0</v>
      </c>
      <c r="J34" s="251">
        <f t="shared" si="4"/>
        <v>0</v>
      </c>
      <c r="K34" s="251">
        <f t="shared" si="4"/>
        <v>0</v>
      </c>
      <c r="L34" s="251">
        <f t="shared" si="4"/>
        <v>-856238.95</v>
      </c>
      <c r="M34" s="251">
        <f t="shared" si="4"/>
        <v>-14425</v>
      </c>
      <c r="N34" s="251">
        <f t="shared" si="4"/>
        <v>0</v>
      </c>
      <c r="O34" s="251">
        <f>SUM(E34:N34)</f>
        <v>-893132.04999999993</v>
      </c>
    </row>
    <row r="35" spans="1:256" ht="25.5">
      <c r="A35" s="171" t="s">
        <v>628</v>
      </c>
      <c r="B35" s="257" t="s">
        <v>629</v>
      </c>
      <c r="C35" s="250" t="s">
        <v>630</v>
      </c>
      <c r="D35" s="251">
        <f>O35</f>
        <v>-566843.19999999995</v>
      </c>
      <c r="E35" s="252">
        <v>0</v>
      </c>
      <c r="F35" s="252">
        <v>0</v>
      </c>
      <c r="G35" s="252">
        <v>0</v>
      </c>
      <c r="H35" s="252">
        <v>-163.71</v>
      </c>
      <c r="I35" s="252">
        <v>0</v>
      </c>
      <c r="J35" s="252">
        <v>0</v>
      </c>
      <c r="K35" s="252">
        <v>0</v>
      </c>
      <c r="L35" s="252">
        <v>-566634.49</v>
      </c>
      <c r="M35" s="252">
        <v>-45</v>
      </c>
      <c r="N35" s="252">
        <v>0</v>
      </c>
      <c r="O35" s="251">
        <f>SUM(E35:N35)</f>
        <v>-566843.19999999995</v>
      </c>
    </row>
    <row r="36" spans="1:256">
      <c r="A36" s="171" t="s">
        <v>631</v>
      </c>
      <c r="B36" s="257" t="s">
        <v>587</v>
      </c>
      <c r="C36" s="250" t="s">
        <v>632</v>
      </c>
      <c r="D36" s="251">
        <f t="shared" ref="D36:D46" si="5">O36</f>
        <v>-60852.02</v>
      </c>
      <c r="E36" s="252">
        <v>0</v>
      </c>
      <c r="F36" s="252">
        <v>0</v>
      </c>
      <c r="G36" s="252">
        <v>0</v>
      </c>
      <c r="H36" s="252">
        <v>0</v>
      </c>
      <c r="I36" s="252">
        <v>0</v>
      </c>
      <c r="J36" s="252">
        <v>0</v>
      </c>
      <c r="K36" s="252">
        <v>0</v>
      </c>
      <c r="L36" s="252">
        <v>-60852.02</v>
      </c>
      <c r="M36" s="252">
        <v>0</v>
      </c>
      <c r="N36" s="252">
        <v>0</v>
      </c>
      <c r="O36" s="251">
        <f t="shared" ref="O36:O46" si="6">SUM(E36:N36)</f>
        <v>-60852.02</v>
      </c>
    </row>
    <row r="37" spans="1:256">
      <c r="A37" s="171" t="s">
        <v>633</v>
      </c>
      <c r="B37" s="257" t="s">
        <v>634</v>
      </c>
      <c r="C37" s="250" t="s">
        <v>635</v>
      </c>
      <c r="D37" s="251">
        <f t="shared" si="5"/>
        <v>-2256.7600000000002</v>
      </c>
      <c r="E37" s="252">
        <v>0</v>
      </c>
      <c r="F37" s="252">
        <v>0</v>
      </c>
      <c r="G37" s="252">
        <v>0</v>
      </c>
      <c r="H37" s="252">
        <v>0</v>
      </c>
      <c r="I37" s="252">
        <v>0</v>
      </c>
      <c r="J37" s="252">
        <v>0</v>
      </c>
      <c r="K37" s="252">
        <v>0</v>
      </c>
      <c r="L37" s="252">
        <v>-2256.7600000000002</v>
      </c>
      <c r="M37" s="252">
        <v>0</v>
      </c>
      <c r="N37" s="252">
        <v>0</v>
      </c>
      <c r="O37" s="251">
        <f t="shared" si="6"/>
        <v>-2256.7600000000002</v>
      </c>
    </row>
    <row r="38" spans="1:256">
      <c r="A38" s="171" t="s">
        <v>636</v>
      </c>
      <c r="B38" s="257" t="s">
        <v>637</v>
      </c>
      <c r="C38" s="250" t="s">
        <v>638</v>
      </c>
      <c r="D38" s="251">
        <f t="shared" si="5"/>
        <v>-8157.33</v>
      </c>
      <c r="E38" s="252">
        <v>0</v>
      </c>
      <c r="F38" s="252">
        <v>0</v>
      </c>
      <c r="G38" s="252">
        <v>0</v>
      </c>
      <c r="H38" s="252">
        <v>0</v>
      </c>
      <c r="I38" s="252">
        <v>0</v>
      </c>
      <c r="J38" s="252">
        <v>0</v>
      </c>
      <c r="K38" s="252">
        <v>0</v>
      </c>
      <c r="L38" s="252">
        <v>-8157.33</v>
      </c>
      <c r="M38" s="252">
        <v>0</v>
      </c>
      <c r="N38" s="252">
        <v>0</v>
      </c>
      <c r="O38" s="251">
        <f t="shared" si="6"/>
        <v>-8157.33</v>
      </c>
    </row>
    <row r="39" spans="1:256">
      <c r="A39" s="171" t="s">
        <v>639</v>
      </c>
      <c r="B39" s="257" t="s">
        <v>640</v>
      </c>
      <c r="C39" s="250" t="s">
        <v>641</v>
      </c>
      <c r="D39" s="251">
        <f t="shared" si="5"/>
        <v>-700</v>
      </c>
      <c r="E39" s="252">
        <v>0</v>
      </c>
      <c r="F39" s="252">
        <v>0</v>
      </c>
      <c r="G39" s="252">
        <v>0</v>
      </c>
      <c r="H39" s="252">
        <v>0</v>
      </c>
      <c r="I39" s="252">
        <v>0</v>
      </c>
      <c r="J39" s="252">
        <v>0</v>
      </c>
      <c r="K39" s="252">
        <v>0</v>
      </c>
      <c r="L39" s="252">
        <v>-700</v>
      </c>
      <c r="M39" s="252">
        <v>0</v>
      </c>
      <c r="N39" s="252">
        <v>0</v>
      </c>
      <c r="O39" s="251">
        <f t="shared" si="6"/>
        <v>-700</v>
      </c>
    </row>
    <row r="40" spans="1:256" ht="25.5">
      <c r="A40" s="171" t="s">
        <v>642</v>
      </c>
      <c r="B40" s="257" t="s">
        <v>595</v>
      </c>
      <c r="C40" s="250" t="s">
        <v>643</v>
      </c>
      <c r="D40" s="251">
        <f t="shared" si="5"/>
        <v>-13000</v>
      </c>
      <c r="E40" s="252">
        <v>0</v>
      </c>
      <c r="F40" s="252">
        <v>0</v>
      </c>
      <c r="G40" s="252">
        <v>0</v>
      </c>
      <c r="H40" s="252">
        <v>0</v>
      </c>
      <c r="I40" s="252">
        <v>0</v>
      </c>
      <c r="J40" s="252">
        <v>0</v>
      </c>
      <c r="K40" s="252">
        <v>0</v>
      </c>
      <c r="L40" s="252">
        <v>-13000</v>
      </c>
      <c r="M40" s="252">
        <v>0</v>
      </c>
      <c r="N40" s="252">
        <v>0</v>
      </c>
      <c r="O40" s="251">
        <f t="shared" si="6"/>
        <v>-13000</v>
      </c>
    </row>
    <row r="41" spans="1:256">
      <c r="A41" s="171" t="s">
        <v>644</v>
      </c>
      <c r="B41" s="257" t="s">
        <v>645</v>
      </c>
      <c r="C41" s="250" t="s">
        <v>646</v>
      </c>
      <c r="D41" s="251">
        <f t="shared" si="5"/>
        <v>-1248.5899999999999</v>
      </c>
      <c r="E41" s="252">
        <v>0</v>
      </c>
      <c r="F41" s="252">
        <v>0</v>
      </c>
      <c r="G41" s="252">
        <v>0</v>
      </c>
      <c r="H41" s="252">
        <v>0</v>
      </c>
      <c r="I41" s="252">
        <v>0</v>
      </c>
      <c r="J41" s="252">
        <v>0</v>
      </c>
      <c r="K41" s="252">
        <v>0</v>
      </c>
      <c r="L41" s="252">
        <v>-1248.5899999999999</v>
      </c>
      <c r="M41" s="252">
        <v>0</v>
      </c>
      <c r="N41" s="252">
        <v>0</v>
      </c>
      <c r="O41" s="251">
        <f t="shared" si="6"/>
        <v>-1248.5899999999999</v>
      </c>
    </row>
    <row r="42" spans="1:256">
      <c r="A42" s="171" t="s">
        <v>647</v>
      </c>
      <c r="B42" s="257" t="s">
        <v>603</v>
      </c>
      <c r="C42" s="250" t="s">
        <v>648</v>
      </c>
      <c r="D42" s="251">
        <f t="shared" si="5"/>
        <v>-7111.9</v>
      </c>
      <c r="E42" s="252">
        <v>0</v>
      </c>
      <c r="F42" s="252">
        <v>0</v>
      </c>
      <c r="G42" s="252">
        <v>0</v>
      </c>
      <c r="H42" s="252">
        <v>0</v>
      </c>
      <c r="I42" s="252">
        <v>0</v>
      </c>
      <c r="J42" s="252">
        <v>0</v>
      </c>
      <c r="K42" s="252">
        <v>0</v>
      </c>
      <c r="L42" s="252">
        <v>-7111.9</v>
      </c>
      <c r="M42" s="252">
        <v>0</v>
      </c>
      <c r="N42" s="252">
        <v>0</v>
      </c>
      <c r="O42" s="251">
        <f t="shared" si="6"/>
        <v>-7111.9</v>
      </c>
    </row>
    <row r="43" spans="1:256">
      <c r="A43" s="167" t="s">
        <v>649</v>
      </c>
      <c r="B43" s="257" t="s">
        <v>606</v>
      </c>
      <c r="C43" s="250" t="s">
        <v>650</v>
      </c>
      <c r="D43" s="251">
        <f t="shared" si="5"/>
        <v>0</v>
      </c>
      <c r="E43" s="252">
        <v>0</v>
      </c>
      <c r="F43" s="252">
        <v>0</v>
      </c>
      <c r="G43" s="252">
        <v>0</v>
      </c>
      <c r="H43" s="252">
        <v>0</v>
      </c>
      <c r="I43" s="252">
        <v>0</v>
      </c>
      <c r="J43" s="252">
        <v>0</v>
      </c>
      <c r="K43" s="252">
        <v>0</v>
      </c>
      <c r="L43" s="252">
        <v>0</v>
      </c>
      <c r="M43" s="252">
        <v>0</v>
      </c>
      <c r="N43" s="252">
        <v>0</v>
      </c>
      <c r="O43" s="251">
        <f t="shared" si="6"/>
        <v>0</v>
      </c>
    </row>
    <row r="44" spans="1:256">
      <c r="A44" s="167" t="s">
        <v>651</v>
      </c>
      <c r="B44" s="257" t="s">
        <v>652</v>
      </c>
      <c r="C44" s="250" t="s">
        <v>653</v>
      </c>
      <c r="D44" s="251">
        <f t="shared" si="5"/>
        <v>-232962.25</v>
      </c>
      <c r="E44" s="252">
        <v>0</v>
      </c>
      <c r="F44" s="252">
        <v>0</v>
      </c>
      <c r="G44" s="252">
        <v>0</v>
      </c>
      <c r="H44" s="252">
        <v>-22304.39</v>
      </c>
      <c r="I44" s="252">
        <v>0</v>
      </c>
      <c r="J44" s="252">
        <v>0</v>
      </c>
      <c r="K44" s="252">
        <v>0</v>
      </c>
      <c r="L44" s="252">
        <v>-196277.86</v>
      </c>
      <c r="M44" s="252">
        <v>-14380</v>
      </c>
      <c r="N44" s="252">
        <v>0</v>
      </c>
      <c r="O44" s="251">
        <f t="shared" si="6"/>
        <v>-232962.25</v>
      </c>
    </row>
    <row r="45" spans="1:256">
      <c r="A45" s="167" t="s">
        <v>654</v>
      </c>
      <c r="B45" s="257" t="s">
        <v>655</v>
      </c>
      <c r="C45" s="250" t="s">
        <v>656</v>
      </c>
      <c r="D45" s="251">
        <f t="shared" si="5"/>
        <v>0</v>
      </c>
      <c r="E45" s="252">
        <v>0</v>
      </c>
      <c r="F45" s="252">
        <v>0</v>
      </c>
      <c r="G45" s="252">
        <v>0</v>
      </c>
      <c r="H45" s="252">
        <v>0</v>
      </c>
      <c r="I45" s="252">
        <v>0</v>
      </c>
      <c r="J45" s="252">
        <v>0</v>
      </c>
      <c r="K45" s="252">
        <v>0</v>
      </c>
      <c r="L45" s="252">
        <v>0</v>
      </c>
      <c r="M45" s="252">
        <v>0</v>
      </c>
      <c r="N45" s="252">
        <v>0</v>
      </c>
      <c r="O45" s="251">
        <f t="shared" si="6"/>
        <v>0</v>
      </c>
    </row>
    <row r="46" spans="1:256">
      <c r="A46" s="167" t="s">
        <v>657</v>
      </c>
      <c r="B46" s="257" t="s">
        <v>658</v>
      </c>
      <c r="C46" s="250" t="s">
        <v>659</v>
      </c>
      <c r="D46" s="251">
        <f t="shared" si="5"/>
        <v>0</v>
      </c>
      <c r="E46" s="252">
        <v>0</v>
      </c>
      <c r="F46" s="252">
        <v>0</v>
      </c>
      <c r="G46" s="252">
        <v>0</v>
      </c>
      <c r="H46" s="252">
        <v>0</v>
      </c>
      <c r="I46" s="252">
        <v>0</v>
      </c>
      <c r="J46" s="252">
        <v>0</v>
      </c>
      <c r="K46" s="252">
        <v>0</v>
      </c>
      <c r="L46" s="252">
        <v>0</v>
      </c>
      <c r="M46" s="252">
        <v>0</v>
      </c>
      <c r="N46" s="252">
        <v>0</v>
      </c>
      <c r="O46" s="251">
        <f t="shared" si="6"/>
        <v>0</v>
      </c>
    </row>
    <row r="48" spans="1:256">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14">
      <c r="A49" s="103" t="s">
        <v>660</v>
      </c>
      <c r="B49" s="172"/>
      <c r="C49" s="173"/>
      <c r="E49" s="173"/>
      <c r="F49" s="173"/>
      <c r="G49" s="173"/>
      <c r="H49" s="173"/>
      <c r="I49" s="173"/>
      <c r="J49" s="173"/>
      <c r="K49" s="173"/>
      <c r="L49" s="173"/>
      <c r="M49" s="173"/>
      <c r="N49" s="173"/>
    </row>
    <row r="50" spans="1:14">
      <c r="C50" s="8"/>
    </row>
    <row r="51" spans="1:14">
      <c r="A51" s="105" t="s">
        <v>11</v>
      </c>
      <c r="B51" s="5"/>
      <c r="C51" s="8"/>
    </row>
    <row r="52" spans="1:14">
      <c r="A52" s="105" t="s">
        <v>11</v>
      </c>
      <c r="B52" s="5"/>
      <c r="C52" s="8"/>
    </row>
    <row r="53" spans="1:14">
      <c r="A53" s="105" t="s">
        <v>11</v>
      </c>
      <c r="C53" s="8"/>
    </row>
  </sheetData>
  <sheetProtection algorithmName="SHA-512" hashValue="Qhqndgen+iWUZAwqsy3LUWHLowfzUp2q/bj9HLZgywEqABM0vJvx+MdSRvr2MxyPqbH/VTwXQtnGW2xDhv3USg==" saltValue="u+pDH5Vxy95f+yg2RKD/Kw==" spinCount="100000" sheet="1" formatColumns="0"/>
  <mergeCells count="7">
    <mergeCell ref="E5:L5"/>
    <mergeCell ref="O11:O12"/>
    <mergeCell ref="A11:A12"/>
    <mergeCell ref="B11:B12"/>
    <mergeCell ref="C11:C13"/>
    <mergeCell ref="D11:D12"/>
    <mergeCell ref="E11:N11"/>
  </mergeCells>
  <conditionalFormatting sqref="E17:N17">
    <cfRule type="cellIs" dxfId="1" priority="2" stopIfTrue="1" operator="greaterThan">
      <formula>0</formula>
    </cfRule>
  </conditionalFormatting>
  <conditionalFormatting sqref="H16">
    <cfRule type="cellIs" dxfId="0" priority="1" stopIfTrue="1" operator="greaterThan">
      <formula>0</formula>
    </cfRule>
  </conditionalFormatting>
  <hyperlinks>
    <hyperlink ref="E29" r:id="rId1" display="http://biudzetasvs/dokumentai?eil=15&amp;stulp=1" xr:uid="{F7156872-97C9-4050-A625-033950DE77B9}"/>
    <hyperlink ref="F29" r:id="rId2" display="http://biudzetasvs/dokumentai?eil=15&amp;stulp=2" xr:uid="{5E0AB2F9-AAF0-436D-86E2-AB5D6E43894E}"/>
    <hyperlink ref="G29" r:id="rId3" display="http://biudzetasvs/dokumentai?eil=15&amp;stulp=3" xr:uid="{C1A43330-7811-4FAC-B517-E0927C0701B2}"/>
    <hyperlink ref="H29" r:id="rId4" display="http://biudzetasvs/dokumentai?eil=15&amp;stulp=4" xr:uid="{402358D1-E329-4401-B43F-A1FE526B598E}"/>
    <hyperlink ref="I29" r:id="rId5" display="http://biudzetasvs/dokumentai?eil=15&amp;stulp=5" xr:uid="{FD8D593C-32BA-40ED-A24F-8443B76129C1}"/>
    <hyperlink ref="J29" r:id="rId6" display="http://biudzetasvs/dokumentai?eil=15&amp;stulp=6" xr:uid="{061902E0-17CB-4F5B-BFAF-7F4918EEBCD4}"/>
    <hyperlink ref="K29" r:id="rId7" display="http://biudzetasvs/dokumentai?eil=15&amp;stulp=7" xr:uid="{E70C6E37-ACB4-4200-AB8A-F9452E43B2EE}"/>
    <hyperlink ref="M29" r:id="rId8" display="http://biudzetasvs/dokumentai?eil=15&amp;stulp=9" xr:uid="{9BA04581-21A4-4947-BBF0-0FC946675868}"/>
    <hyperlink ref="N29" r:id="rId9" display="http://biudzetasvs/dokumentai?eil=15&amp;stulp=10" xr:uid="{665BFC8C-7E41-401F-8DED-935E68A97D06}"/>
    <hyperlink ref="E45" r:id="rId10" display="http://biudzetasvs/dokumentai?eil=29&amp;stulp=1" xr:uid="{23070A31-53E8-4391-81D0-ECB53116BC82}"/>
    <hyperlink ref="F45" r:id="rId11" display="http://biudzetasvs/dokumentai?eil=29&amp;stulp=2" xr:uid="{5A47966F-2234-4C8A-AEA2-DA9C861E07C4}"/>
    <hyperlink ref="G45" r:id="rId12" display="http://biudzetasvs/dokumentai?eil=29&amp;stulp=3" xr:uid="{F21AB5AC-BDC6-46EA-88FD-7E6B70CE2704}"/>
    <hyperlink ref="H45" r:id="rId13" display="http://biudzetasvs/dokumentai?eil=29&amp;stulp=4" xr:uid="{71839AF7-75F1-4323-9C9D-349C02B28929}"/>
    <hyperlink ref="I45" r:id="rId14" display="http://biudzetasvs/dokumentai?eil=29&amp;stulp=5" xr:uid="{39C2D4EE-48C9-44FC-940C-0176448A63CD}"/>
    <hyperlink ref="J45" r:id="rId15" display="http://biudzetasvs/dokumentai?eil=29&amp;stulp=6" xr:uid="{7F4F63D3-21DD-43DD-851C-12C544FAED48}"/>
    <hyperlink ref="K45" r:id="rId16" display="http://biudzetasvs/dokumentai?eil=29&amp;stulp=7" xr:uid="{D9B7CDE7-EB89-48C1-B71B-E53EF42FF330}"/>
    <hyperlink ref="L45" r:id="rId17" display="http://biudzetasvs/dokumentai?eil=29&amp;stulp=8" xr:uid="{EA0CF222-1C7C-4883-A1EE-AD4A0DA2A962}"/>
    <hyperlink ref="M45" r:id="rId18" display="http://biudzetasvs/dokumentai?eil=29&amp;stulp=9" xr:uid="{755B1E0D-BBD3-41F3-8C25-F34805DD90DE}"/>
    <hyperlink ref="N45" r:id="rId19" display="http://biudzetasvs/dokumentai?eil=29&amp;stulp=10" xr:uid="{78D1AD53-AFE3-47D4-8630-24B9278C7211}"/>
    <hyperlink ref="E46" r:id="rId20" display="http://biudzetasvs/dokumentai?eil=30&amp;stulp=1" xr:uid="{9583A43E-7B8A-4FAB-A397-9D3716071C8A}"/>
    <hyperlink ref="F46" r:id="rId21" display="http://biudzetasvs/dokumentai?eil=30&amp;stulp=2" xr:uid="{6DD2646A-5F40-4A0A-8CFA-9ED4219C13CA}"/>
    <hyperlink ref="G46" r:id="rId22" display="http://biudzetasvs/dokumentai?eil=30&amp;stulp=3" xr:uid="{ABF949E2-8599-4DC9-8903-AA20C2E2D515}"/>
    <hyperlink ref="H46" r:id="rId23" display="http://biudzetasvs/dokumentai?eil=30&amp;stulp=4" xr:uid="{99417720-7D72-47F8-AFB9-B905396940B9}"/>
    <hyperlink ref="I46" r:id="rId24" display="http://biudzetasvs/dokumentai?eil=30&amp;stulp=5" xr:uid="{D1A283BB-F916-4E67-9306-43FA651A5FF4}"/>
    <hyperlink ref="J46" r:id="rId25" display="http://biudzetasvs/dokumentai?eil=30&amp;stulp=6" xr:uid="{CD126AFB-CA8F-4CE8-B65F-777467256A2E}"/>
    <hyperlink ref="K46" r:id="rId26" display="http://biudzetasvs/dokumentai?eil=30&amp;stulp=7" xr:uid="{3D8A33A5-4052-4806-8EF1-CDBF342143CC}"/>
    <hyperlink ref="L46" r:id="rId27" display="http://biudzetasvs/dokumentai?eil=30&amp;stulp=8" xr:uid="{94D3F7DD-AA60-492C-A8F2-B09CB909B3F2}"/>
    <hyperlink ref="M46" r:id="rId28" display="http://biudzetasvs/dokumentai?eil=30&amp;stulp=9" xr:uid="{D9ABD496-D34A-4D60-8AEA-7FCA4782A714}"/>
    <hyperlink ref="N46" r:id="rId29" display="http://biudzetasvs/dokumentai?eil=30&amp;stulp=10" xr:uid="{AB0D4FDD-635F-4577-B105-FA5EA9F0DE9C}"/>
    <hyperlink ref="E16" r:id="rId30" display="http://biudzetasvs/dokumentai?eil=2&amp;stulp=1" xr:uid="{AF4936E9-B877-4A19-A8F0-8D339CA095B5}"/>
    <hyperlink ref="F16" r:id="rId31" display="http://biudzetasvs/dokumentai?eil=2&amp;stulp=2" xr:uid="{87522C77-3A37-4E1D-97D6-1B75457F7665}"/>
    <hyperlink ref="G16" r:id="rId32" display="http://biudzetasvs/dokumentai?eil=2&amp;stulp=3" xr:uid="{359509ED-B6C6-458E-BE95-886D4E8CAA60}"/>
    <hyperlink ref="H16" r:id="rId33" display="http://biudzetasvs/dokumentai?eil=2&amp;stulp=4" xr:uid="{E1242644-6938-4AD2-AEB6-57D3DB842A3B}"/>
    <hyperlink ref="I16" r:id="rId34" display="http://biudzetasvs/dokumentai?eil=2&amp;stulp=5" xr:uid="{FC30D3CE-94F5-4E4B-B9FE-AB1E83BDBB1C}"/>
    <hyperlink ref="J16" r:id="rId35" display="http://biudzetasvs/dokumentai?eil=2&amp;stulp=6" xr:uid="{DD779D70-C929-4115-BB1A-7DA07C246D9A}"/>
    <hyperlink ref="K16" r:id="rId36" display="http://biudzetasvs/dokumentai?eil=2&amp;stulp=7" xr:uid="{D5172469-07FD-4CC0-A35E-320F6FBB2963}"/>
    <hyperlink ref="L16" r:id="rId37" display="http://biudzetasvs/dokumentai?eil=2&amp;stulp=8" xr:uid="{D59C1C77-B600-4A5D-A087-D2C75ACDCC5D}"/>
    <hyperlink ref="M16" r:id="rId38" display="http://biudzetasvs/dokumentai?eil=2&amp;stulp=9" xr:uid="{08DF7FFF-70EB-4B9A-8F46-C2DFB2F8C548}"/>
    <hyperlink ref="N16" r:id="rId39" display="http://biudzetasvs/dokumentai?eil=2&amp;stulp=10" xr:uid="{5919096A-6FB3-43F6-B5A6-6074765492DA}"/>
    <hyperlink ref="E17" r:id="rId40" display="http://biudzetasvs/dokumentai?eil=3&amp;stulp=1" xr:uid="{F4613618-F333-4753-9C07-B2D336C4B3C6}"/>
    <hyperlink ref="F17" r:id="rId41" display="http://biudzetasvs/dokumentai?eil=3&amp;stulp=2" xr:uid="{1211C416-EE39-43FF-9A40-C85D8959D478}"/>
    <hyperlink ref="G17" r:id="rId42" display="http://biudzetasvs/dokumentai?eil=3&amp;stulp=3" xr:uid="{80CA768F-2959-4275-AD1E-6D011F18D77A}"/>
    <hyperlink ref="H17" r:id="rId43" display="http://biudzetasvs/dokumentai?eil=3&amp;stulp=4" xr:uid="{6DCB4AA1-B029-4BED-A5BC-CF8904BC24D4}"/>
    <hyperlink ref="I17" r:id="rId44" display="http://biudzetasvs/dokumentai?eil=3&amp;stulp=5" xr:uid="{CCE487BF-F626-4744-9D6F-6D8FFD17F265}"/>
    <hyperlink ref="J17" r:id="rId45" display="http://biudzetasvs/dokumentai?eil=3&amp;stulp=6" xr:uid="{C6ACEBBF-497A-4D66-AD52-663C8E567F89}"/>
    <hyperlink ref="K17" r:id="rId46" display="http://biudzetasvs/dokumentai?eil=3&amp;stulp=7" xr:uid="{0740C000-462A-453A-8E7D-3A8475BAB11E}"/>
    <hyperlink ref="L17" r:id="rId47" display="http://biudzetasvs/dokumentai?eil=3&amp;stulp=8" xr:uid="{6D5706F0-2B34-42F5-867E-58219EBE93CD}"/>
    <hyperlink ref="M17" r:id="rId48" display="http://biudzetasvs/dokumentai?eil=3&amp;stulp=9" xr:uid="{97BFAFB8-715F-495F-ACC1-FE3F9996582E}"/>
    <hyperlink ref="N17" r:id="rId49" display="http://biudzetasvs/dokumentai?eil=3&amp;stulp=10" xr:uid="{3827132A-74F8-41EB-9527-C100A70E825D}"/>
    <hyperlink ref="E18" r:id="rId50" display="http://biudzetasvs/dokumentai?eil=4&amp;stulp=1" xr:uid="{5496DE44-B73B-45D7-BD5D-C968CF9082BA}"/>
    <hyperlink ref="F18" r:id="rId51" display="http://biudzetasvs/dokumentai?eil=4&amp;stulp=2" xr:uid="{E2FF6C81-81D3-425E-8602-76FBFC0BC480}"/>
    <hyperlink ref="G18" r:id="rId52" display="http://biudzetasvs/dokumentai?eil=4&amp;stulp=3" xr:uid="{8FEC941F-357D-400F-94AD-27E696F5D05E}"/>
    <hyperlink ref="H18" r:id="rId53" display="http://biudzetasvs/dokumentai?eil=4&amp;stulp=4" xr:uid="{2CB24238-5613-4CE1-AC02-4C699FF37E03}"/>
    <hyperlink ref="I18" r:id="rId54" display="http://biudzetasvs/dokumentai?eil=4&amp;stulp=5" xr:uid="{DABE8038-8A0B-4A6E-BEA6-76F6920CD0AA}"/>
    <hyperlink ref="J18" r:id="rId55" display="http://biudzetasvs/dokumentai?eil=4&amp;stulp=6" xr:uid="{172FE9B1-EA94-4D01-BB79-483CCFFF7CF5}"/>
    <hyperlink ref="K18" r:id="rId56" display="http://biudzetasvs/dokumentai?eil=4&amp;stulp=7" xr:uid="{A0C640C1-95B8-4C61-80FA-B1DA7A6FF0D6}"/>
    <hyperlink ref="L18" r:id="rId57" display="http://biudzetasvs/dokumentai?eil=4&amp;stulp=8" xr:uid="{DA260C37-9026-45CA-B134-E9706A7ACF21}"/>
    <hyperlink ref="M18" r:id="rId58" display="http://biudzetasvs/dokumentai?eil=4&amp;stulp=9" xr:uid="{0577C185-0273-459B-AF80-CE11C675D030}"/>
    <hyperlink ref="N18" r:id="rId59" display="http://biudzetasvs/dokumentai?eil=4&amp;stulp=10" xr:uid="{15F84EE2-1D48-4AA5-8CE6-6B74977F9284}"/>
    <hyperlink ref="E19" r:id="rId60" display="http://biudzetasvs/dokumentai?eil=5&amp;stulp=1" xr:uid="{79B82649-8B91-417C-8BC9-29E3E5D9236B}"/>
    <hyperlink ref="F19" r:id="rId61" display="http://biudzetasvs/dokumentai?eil=5&amp;stulp=2" xr:uid="{8E291A73-D1EC-4CAE-AFBA-B761AE50F3C9}"/>
    <hyperlink ref="G19" r:id="rId62" display="http://biudzetasvs/dokumentai?eil=5&amp;stulp=3" xr:uid="{59F1172E-B1CE-4B3D-9254-F9CA798A2502}"/>
    <hyperlink ref="H19" r:id="rId63" display="http://biudzetasvs/dokumentai?eil=5&amp;stulp=4" xr:uid="{7E492FC6-5A81-4B05-A105-52E5F53823DE}"/>
    <hyperlink ref="I19" r:id="rId64" display="http://biudzetasvs/dokumentai?eil=5&amp;stulp=5" xr:uid="{550E2185-796D-4820-A9BE-C533D2354A78}"/>
    <hyperlink ref="J19" r:id="rId65" display="http://biudzetasvs/dokumentai?eil=5&amp;stulp=6" xr:uid="{7EF44B71-EA46-4566-8C65-B1EF5701E8A3}"/>
    <hyperlink ref="K19" r:id="rId66" display="http://biudzetasvs/dokumentai?eil=5&amp;stulp=7" xr:uid="{24B32182-4371-4C59-B578-DA29DC06BFF1}"/>
    <hyperlink ref="L19" r:id="rId67" display="http://biudzetasvs/dokumentai?eil=5&amp;stulp=8" xr:uid="{9AFEA140-5181-4142-B6EC-EFF13B2EF4D5}"/>
    <hyperlink ref="M19" r:id="rId68" display="http://biudzetasvs/dokumentai?eil=5&amp;stulp=9" xr:uid="{2103C114-4ACF-4E13-A84F-B209F82CE85A}"/>
    <hyperlink ref="N19" r:id="rId69" display="http://biudzetasvs/dokumentai?eil=5&amp;stulp=10" xr:uid="{B0445BD0-2E53-435C-A45E-03D35CAE0DF0}"/>
    <hyperlink ref="E20" r:id="rId70" display="http://biudzetasvs/dokumentai?eil=6&amp;stulp=1" xr:uid="{D4C9D29B-09C6-4B79-85C3-9A73596ED6FE}"/>
    <hyperlink ref="F20" r:id="rId71" display="http://biudzetasvs/dokumentai?eil=6&amp;stulp=2" xr:uid="{F6C23FF9-5EAE-471B-9DDE-241AF8840868}"/>
    <hyperlink ref="G20" r:id="rId72" display="http://biudzetasvs/dokumentai?eil=6&amp;stulp=3" xr:uid="{A11D96DB-AB42-4B43-AA82-D60456BFBFF8}"/>
    <hyperlink ref="H20" r:id="rId73" display="http://biudzetasvs/dokumentai?eil=6&amp;stulp=4" xr:uid="{701C422C-EDB3-4E62-B980-2A54192E5B2A}"/>
    <hyperlink ref="I20" r:id="rId74" display="http://biudzetasvs/dokumentai?eil=6&amp;stulp=5" xr:uid="{55395A40-9E56-4058-9023-68EAF8812149}"/>
    <hyperlink ref="J20" r:id="rId75" display="http://biudzetasvs/dokumentai?eil=6&amp;stulp=6" xr:uid="{C777CD51-97B4-4EBB-9ABA-F2E1028A4697}"/>
    <hyperlink ref="K20" r:id="rId76" display="http://biudzetasvs/dokumentai?eil=6&amp;stulp=7" xr:uid="{52AE0297-57BD-4988-8160-A0E413EDA296}"/>
    <hyperlink ref="L20" r:id="rId77" display="http://biudzetasvs/dokumentai?eil=6&amp;stulp=8" xr:uid="{156A7828-6C77-4536-9CE1-C40DCC643D51}"/>
    <hyperlink ref="M20" r:id="rId78" display="http://biudzetasvs/dokumentai?eil=6&amp;stulp=9" xr:uid="{3C3E3F77-4EA9-4E02-A55F-3DE9208C8CA3}"/>
    <hyperlink ref="N20" r:id="rId79" display="http://biudzetasvs/dokumentai?eil=6&amp;stulp=10" xr:uid="{C232BB7B-39EE-4595-A98A-87D12E642A43}"/>
    <hyperlink ref="E21" r:id="rId80" display="http://biudzetasvs/dokumentai?eil=7&amp;stulp=1" xr:uid="{1A41F683-D057-48FA-A34A-18F615BA6FC4}"/>
    <hyperlink ref="F21" r:id="rId81" display="http://biudzetasvs/dokumentai?eil=7&amp;stulp=2" xr:uid="{87A82236-4BA6-4441-86BF-B3AEC04DEEDF}"/>
    <hyperlink ref="G21" r:id="rId82" display="http://biudzetasvs/dokumentai?eil=7&amp;stulp=3" xr:uid="{0E18E716-555B-4559-B3B9-3F67CF8E96BB}"/>
    <hyperlink ref="H21" r:id="rId83" display="http://biudzetasvs/dokumentai?eil=7&amp;stulp=4" xr:uid="{B2D62C14-9EB7-4469-82EA-39D37113F2F7}"/>
    <hyperlink ref="I21" r:id="rId84" display="http://biudzetasvs/dokumentai?eil=7&amp;stulp=5" xr:uid="{9513748B-33ED-4E72-AEB9-D78A2410FD27}"/>
    <hyperlink ref="J21" r:id="rId85" display="http://biudzetasvs/dokumentai?eil=7&amp;stulp=6" xr:uid="{BD683D86-509E-40B9-854D-88FD3CD28D92}"/>
    <hyperlink ref="K21" r:id="rId86" display="http://biudzetasvs/dokumentai?eil=7&amp;stulp=7" xr:uid="{46810B78-F532-4815-A046-258EBEC8648B}"/>
    <hyperlink ref="L21" r:id="rId87" display="http://biudzetasvs/dokumentai?eil=7&amp;stulp=8" xr:uid="{CFB9CEAE-E326-47FC-A520-9DC443EBC903}"/>
    <hyperlink ref="M21" r:id="rId88" display="http://biudzetasvs/dokumentai?eil=7&amp;stulp=9" xr:uid="{383FD0E0-C4AF-4CA2-BA85-3FABE7C90630}"/>
    <hyperlink ref="N21" r:id="rId89" display="http://biudzetasvs/dokumentai?eil=7&amp;stulp=10" xr:uid="{021BE4AD-E84C-4888-B0D0-B5FD9E6D34C5}"/>
    <hyperlink ref="E22" r:id="rId90" display="http://biudzetasvs/dokumentai?eil=8&amp;stulp=1" xr:uid="{173FB0B2-807E-4B99-BEA3-77B96C74401B}"/>
    <hyperlink ref="F22" r:id="rId91" display="http://biudzetasvs/dokumentai?eil=8&amp;stulp=2" xr:uid="{268EA1FF-8600-42E7-B6A9-D8CD371A1FB9}"/>
    <hyperlink ref="G22" r:id="rId92" display="http://biudzetasvs/dokumentai?eil=8&amp;stulp=3" xr:uid="{EC39D312-DCE5-4BBE-B49C-87E96EBB4198}"/>
    <hyperlink ref="H22" r:id="rId93" display="http://biudzetasvs/dokumentai?eil=8&amp;stulp=4" xr:uid="{817DBA24-944A-4DCA-A68A-8AD890AF41C5}"/>
    <hyperlink ref="I22" r:id="rId94" display="http://biudzetasvs/dokumentai?eil=8&amp;stulp=5" xr:uid="{9AE40C22-71C1-4666-8FA2-C4497CAFEDA3}"/>
    <hyperlink ref="J22" r:id="rId95" display="http://biudzetasvs/dokumentai?eil=8&amp;stulp=6" xr:uid="{E62ED0C0-ACDA-436F-AC3C-F6E60CA656D5}"/>
    <hyperlink ref="K22" r:id="rId96" display="http://biudzetasvs/dokumentai?eil=8&amp;stulp=7" xr:uid="{FAAF67F3-F7C6-4F2B-9BC7-0189CF44B3BD}"/>
    <hyperlink ref="L22" r:id="rId97" display="http://biudzetasvs/dokumentai?eil=8&amp;stulp=8" xr:uid="{B2D97BB7-23BF-4188-BE9E-DD3C49ADC50D}"/>
    <hyperlink ref="M22" r:id="rId98" display="http://biudzetasvs/dokumentai?eil=8&amp;stulp=9" xr:uid="{3DDD0190-39E2-40CC-B30A-6293B42A7D0C}"/>
    <hyperlink ref="N22" r:id="rId99" display="http://biudzetasvs/dokumentai?eil=8&amp;stulp=10" xr:uid="{BB796C65-575D-45A0-8558-4A0F866F9959}"/>
    <hyperlink ref="E23" r:id="rId100" display="http://biudzetasvs/dokumentai?eil=9&amp;stulp=1" xr:uid="{E0E4A36D-FD38-4ED0-AC27-353F761D1E8D}"/>
    <hyperlink ref="F23" r:id="rId101" display="http://biudzetasvs/dokumentai?eil=9&amp;stulp=2" xr:uid="{D81E11A6-8D7A-4BA8-BAC2-F11C5457B8E1}"/>
    <hyperlink ref="G23" r:id="rId102" display="http://biudzetasvs/dokumentai?eil=9&amp;stulp=3" xr:uid="{E0A89DD6-4AE4-4FBC-A2E4-5AA31029AFB1}"/>
    <hyperlink ref="H23" r:id="rId103" display="http://biudzetasvs/dokumentai?eil=9&amp;stulp=4" xr:uid="{6D696C22-6DD8-4C6E-9B55-F9F5164AC364}"/>
    <hyperlink ref="I23" r:id="rId104" display="http://biudzetasvs/dokumentai?eil=9&amp;stulp=5" xr:uid="{8756A128-0F99-43E7-B589-B5FFA615A461}"/>
    <hyperlink ref="J23" r:id="rId105" display="http://biudzetasvs/dokumentai?eil=9&amp;stulp=6" xr:uid="{E39A0CBF-F54D-4B3C-8A05-0BF99B64B4CF}"/>
    <hyperlink ref="K23" r:id="rId106" display="http://biudzetasvs/dokumentai?eil=9&amp;stulp=7" xr:uid="{FE3630BB-7481-4794-8ABF-8C7050AC1EB3}"/>
    <hyperlink ref="L23" r:id="rId107" display="http://biudzetasvs/dokumentai?eil=9&amp;stulp=8" xr:uid="{D8806FCE-1DF2-4543-810E-EF039F2B8130}"/>
    <hyperlink ref="M23" r:id="rId108" display="http://biudzetasvs/dokumentai?eil=9&amp;stulp=9" xr:uid="{A0182018-FBEC-4092-9731-9D2908807980}"/>
    <hyperlink ref="N23" r:id="rId109" display="http://biudzetasvs/dokumentai?eil=9&amp;stulp=10" xr:uid="{4C6978A0-3D7F-464F-BAB2-8BAA04ADB086}"/>
    <hyperlink ref="E24" r:id="rId110" display="http://biudzetasvs/dokumentai?eil=10&amp;stulp=1" xr:uid="{494C2EC0-EE31-4609-8906-75241F9351E8}"/>
    <hyperlink ref="F24" r:id="rId111" display="http://biudzetasvs/dokumentai?eil=10&amp;stulp=2" xr:uid="{873DB19B-5C10-496B-A765-39AC65560E81}"/>
    <hyperlink ref="G24" r:id="rId112" display="http://biudzetasvs/dokumentai?eil=10&amp;stulp=3" xr:uid="{B98800A9-B608-49EE-ABB5-63EC41455446}"/>
    <hyperlink ref="H24" r:id="rId113" display="http://biudzetasvs/dokumentai?eil=10&amp;stulp=4" xr:uid="{7DF072F2-7F27-4718-BA27-D9AF2DABE87C}"/>
    <hyperlink ref="I24" r:id="rId114" display="http://biudzetasvs/dokumentai?eil=10&amp;stulp=5" xr:uid="{B6CCC231-EB2C-48B3-8408-1E2518E51A67}"/>
    <hyperlink ref="J24" r:id="rId115" display="http://biudzetasvs/dokumentai?eil=10&amp;stulp=6" xr:uid="{7CB68CD7-CEB4-4372-94C6-C2AB242659CE}"/>
    <hyperlink ref="K24" r:id="rId116" display="http://biudzetasvs/dokumentai?eil=10&amp;stulp=7" xr:uid="{BA70424F-BC2D-4528-AEA6-5B48C9163328}"/>
    <hyperlink ref="L24" r:id="rId117" display="http://biudzetasvs/dokumentai?eil=10&amp;stulp=8" xr:uid="{F7E1B9AD-F719-45D0-8ABF-8BB921245DC8}"/>
    <hyperlink ref="M24" r:id="rId118" display="http://biudzetasvs/dokumentai?eil=10&amp;stulp=9" xr:uid="{238F67FF-A744-4B36-9FAE-D2EACBC449FF}"/>
    <hyperlink ref="N24" r:id="rId119" display="http://biudzetasvs/dokumentai?eil=10&amp;stulp=10" xr:uid="{37A69A03-791E-44CC-9F79-1C55E099F424}"/>
    <hyperlink ref="E25" r:id="rId120" display="http://biudzetasvs/dokumentai?eil=11&amp;stulp=1" xr:uid="{E08708AE-217E-4010-9B63-9E824A2F23D2}"/>
    <hyperlink ref="F25" r:id="rId121" display="http://biudzetasvs/dokumentai?eil=11&amp;stulp=2" xr:uid="{652AE2F8-6A0C-4231-A2F4-3F2905473968}"/>
    <hyperlink ref="G25" r:id="rId122" display="http://biudzetasvs/dokumentai?eil=11&amp;stulp=3" xr:uid="{08DAECD7-961C-4D1D-B5E8-BB013EFE8D60}"/>
    <hyperlink ref="H25" r:id="rId123" display="http://biudzetasvs/dokumentai?eil=11&amp;stulp=4" xr:uid="{4941A89B-6E43-4238-BAC1-9E895C753D1F}"/>
    <hyperlink ref="I25" r:id="rId124" display="http://biudzetasvs/dokumentai?eil=11&amp;stulp=5" xr:uid="{2A8299EA-6BA6-4230-82A9-B3CA81EF8C11}"/>
    <hyperlink ref="J25" r:id="rId125" display="http://biudzetasvs/dokumentai?eil=11&amp;stulp=6" xr:uid="{6B40531F-FB63-44A6-B718-3C7BFC9F4D97}"/>
    <hyperlink ref="K25" r:id="rId126" display="http://biudzetasvs/dokumentai?eil=11&amp;stulp=7" xr:uid="{DC0D7C40-3AC3-4C5F-A136-2D178331790D}"/>
    <hyperlink ref="L25" r:id="rId127" display="http://biudzetasvs/dokumentai?eil=11&amp;stulp=8" xr:uid="{19B94325-C6D1-4E66-B536-87F4B70256DD}"/>
    <hyperlink ref="M25" r:id="rId128" display="http://biudzetasvs/dokumentai?eil=11&amp;stulp=9" xr:uid="{6210BC65-BA1B-4F6A-97DE-2D7E23FE2B72}"/>
    <hyperlink ref="N25" r:id="rId129" display="http://biudzetasvs/dokumentai?eil=11&amp;stulp=10" xr:uid="{D60509DC-DAFD-460E-BC1A-BB4D04BC8381}"/>
    <hyperlink ref="E26" r:id="rId130" display="http://biudzetasvs/dokumentai?eil=12&amp;stulp=1" xr:uid="{D549C4F7-4DAA-442B-96F1-368E3BD93399}"/>
    <hyperlink ref="F26" r:id="rId131" display="http://biudzetasvs/dokumentai?eil=12&amp;stulp=2" xr:uid="{FB7E4840-07D2-4772-9D24-05307E5935DD}"/>
    <hyperlink ref="G26" r:id="rId132" display="http://biudzetasvs/dokumentai?eil=12&amp;stulp=3" xr:uid="{D25D2976-56B7-438F-8612-8212E8AEBB5E}"/>
    <hyperlink ref="H26" r:id="rId133" display="http://biudzetasvs/dokumentai?eil=12&amp;stulp=4" xr:uid="{638F61BF-9799-478D-A15C-576479AD08AB}"/>
    <hyperlink ref="I26" r:id="rId134" display="http://biudzetasvs/dokumentai?eil=12&amp;stulp=5" xr:uid="{2C46EC88-D1B6-4876-ADA6-CBBED0666B80}"/>
    <hyperlink ref="J26" r:id="rId135" display="http://biudzetasvs/dokumentai?eil=12&amp;stulp=6" xr:uid="{2D229BF0-482F-4638-80A4-07BB771FBE86}"/>
    <hyperlink ref="K26" r:id="rId136" display="http://biudzetasvs/dokumentai?eil=12&amp;stulp=7" xr:uid="{8D6A35C0-9CCB-4D52-886D-19A975E86D1E}"/>
    <hyperlink ref="L26" r:id="rId137" display="http://biudzetasvs/dokumentai?eil=12&amp;stulp=8" xr:uid="{0A36A83D-5269-4FB2-8069-82C396A2F319}"/>
    <hyperlink ref="M26" r:id="rId138" display="http://biudzetasvs/dokumentai?eil=12&amp;stulp=9" xr:uid="{4FACC568-A0ED-4FA6-8C09-48C73A457D8B}"/>
    <hyperlink ref="N26" r:id="rId139" display="http://biudzetasvs/dokumentai?eil=12&amp;stulp=10" xr:uid="{B746B003-E4FC-4455-8E09-BB287321358A}"/>
    <hyperlink ref="E27" r:id="rId140" display="http://biudzetasvs/dokumentai?eil=13&amp;stulp=1" xr:uid="{D047BF57-E02E-404A-B6C0-F2159355F5BB}"/>
    <hyperlink ref="F27" r:id="rId141" display="http://biudzetasvs/dokumentai?eil=13&amp;stulp=2" xr:uid="{1CCF1BA9-A3EA-48E4-AFA5-CD539F6096AF}"/>
    <hyperlink ref="G27" r:id="rId142" display="http://biudzetasvs/dokumentai?eil=13&amp;stulp=3" xr:uid="{F6598983-088D-4756-B57C-BE4F0A308E49}"/>
    <hyperlink ref="H27" r:id="rId143" display="http://biudzetasvs/dokumentai?eil=13&amp;stulp=4" xr:uid="{EA8A45D1-4DDD-464F-8122-D0634BEBE153}"/>
    <hyperlink ref="I27" r:id="rId144" display="http://biudzetasvs/dokumentai?eil=13&amp;stulp=5" xr:uid="{1E183353-A103-4417-B9AD-F62B04CF0E72}"/>
    <hyperlink ref="J27" r:id="rId145" display="http://biudzetasvs/dokumentai?eil=13&amp;stulp=6" xr:uid="{228E8E8F-EBB3-4590-B418-D0D2D6608FA1}"/>
    <hyperlink ref="K27" r:id="rId146" display="http://biudzetasvs/dokumentai?eil=13&amp;stulp=7" xr:uid="{4C8194FE-3FAB-4D01-B427-0E4C1869B493}"/>
    <hyperlink ref="L27" r:id="rId147" display="http://biudzetasvs/dokumentai?eil=13&amp;stulp=8" xr:uid="{BBFA301B-BA73-4106-B6C9-724E88C2695A}"/>
    <hyperlink ref="M27" r:id="rId148" display="http://biudzetasvs/dokumentai?eil=13&amp;stulp=9" xr:uid="{32C6304A-CBA8-41BB-AB8A-71BFC84A6A8D}"/>
    <hyperlink ref="N27" r:id="rId149" display="http://biudzetasvs/dokumentai?eil=13&amp;stulp=10" xr:uid="{0F934EDB-D62E-4417-8706-A02E824C1927}"/>
    <hyperlink ref="E28" r:id="rId150" display="http://biudzetasvs/dokumentai?eil=14&amp;stulp=1" xr:uid="{86AC6C30-6E68-4F5B-AE5F-25679812F581}"/>
    <hyperlink ref="F28" r:id="rId151" display="http://biudzetasvs/dokumentai?eil=14&amp;stulp=2" xr:uid="{5D5406CE-8EB5-44E9-B9FF-89FDF6BC63E7}"/>
    <hyperlink ref="G28" r:id="rId152" display="http://biudzetasvs/dokumentai?eil=14&amp;stulp=3" xr:uid="{69795494-6169-4FF1-98AA-0503EAEC15D0}"/>
    <hyperlink ref="H28" r:id="rId153" display="http://biudzetasvs/dokumentai?eil=14&amp;stulp=4" xr:uid="{2C3AFC96-77D8-4794-813E-43825B962C7E}"/>
    <hyperlink ref="I28" r:id="rId154" display="http://biudzetasvs/dokumentai?eil=14&amp;stulp=5" xr:uid="{B94EE485-882D-44B7-BA80-8FFFF92AD221}"/>
    <hyperlink ref="J28" r:id="rId155" display="http://biudzetasvs/dokumentai?eil=14&amp;stulp=6" xr:uid="{7F1C3051-337A-4F0B-8899-6F9B8A22DCC9}"/>
    <hyperlink ref="K28" r:id="rId156" display="http://biudzetasvs/dokumentai?eil=14&amp;stulp=7" xr:uid="{78965436-513A-4441-8D68-063985087380}"/>
    <hyperlink ref="L28" r:id="rId157" display="http://biudzetasvs/dokumentai?eil=14&amp;stulp=8" xr:uid="{FCF7CA61-7F3F-432B-9F39-AD0D77971B90}"/>
    <hyperlink ref="M28" r:id="rId158" display="http://biudzetasvs/dokumentai?eil=14&amp;stulp=9" xr:uid="{4DE0EBA8-8DDD-4063-B726-513AF303A984}"/>
    <hyperlink ref="N28" r:id="rId159" display="http://biudzetasvs/dokumentai?eil=14&amp;stulp=10" xr:uid="{5653D94B-9609-49D8-89BA-F765594F4059}"/>
    <hyperlink ref="L31" r:id="rId160" display="http://biudzetasvs/dokumentai?eil=15&amp;stulp=8" xr:uid="{B1D0C0F1-557E-462C-805C-052DF04B8719}"/>
    <hyperlink ref="L29" r:id="rId161" display="http://biudzetasvs/dokumentai?eil=15&amp;stulp=8" xr:uid="{3C34A520-A16F-45BF-A4B1-70FE4510FCE9}"/>
    <hyperlink ref="E35" r:id="rId162" display="http://biudzetasvs/dokumentai?eil=19&amp;stulp=1" xr:uid="{F32ABDD9-C339-4CA8-955E-4CD3B6379AD5}"/>
    <hyperlink ref="F35" r:id="rId163" display="http://biudzetasvs/dokumentai?eil=19&amp;stulp=2" xr:uid="{C8EECB88-A0CE-4F4D-9D0A-05471569B0EB}"/>
    <hyperlink ref="G35" r:id="rId164" display="http://biudzetasvs/dokumentai?eil=19&amp;stulp=3" xr:uid="{8C1DCB92-8AE5-452B-96DF-037F94F3F2C6}"/>
    <hyperlink ref="H35" r:id="rId165" display="http://biudzetasvs/dokumentai?eil=19&amp;stulp=4" xr:uid="{4A4E5F37-CD96-4958-B0E2-1814BCAD3760}"/>
    <hyperlink ref="I35" r:id="rId166" display="http://biudzetasvs/dokumentai?eil=19&amp;stulp=5" xr:uid="{EC95F2CB-9AC8-41DE-ACAB-E8F87CC7A9AF}"/>
    <hyperlink ref="J35" r:id="rId167" display="http://biudzetasvs/dokumentai?eil=19&amp;stulp=6" xr:uid="{7122D5F8-CBBC-400B-A8F0-AAA50614E64C}"/>
    <hyperlink ref="K35" r:id="rId168" display="http://biudzetasvs/dokumentai?eil=19&amp;stulp=7" xr:uid="{71DEB432-ACCB-40B3-B8CB-0FDB3D84DEC0}"/>
    <hyperlink ref="L35" r:id="rId169" display="http://biudzetasvs/dokumentai?eil=19&amp;stulp=8" xr:uid="{61DE58FA-0B0B-494E-8B47-E98591A6749F}"/>
    <hyperlink ref="M35" r:id="rId170" display="http://biudzetasvs/dokumentai?eil=19&amp;stulp=9" xr:uid="{E7F42FE5-07AD-4BF6-9F31-B3AE36C40DE8}"/>
    <hyperlink ref="N35" r:id="rId171" display="http://biudzetasvs/dokumentai?eil=19&amp;stulp=10" xr:uid="{11A9C251-700D-447C-AFE7-632FD87805D1}"/>
    <hyperlink ref="E36" r:id="rId172" display="http://biudzetasvs/dokumentai?eil=20&amp;stulp=1" xr:uid="{B5CAFFB6-AF01-4685-A0A5-49F11CB59E88}"/>
    <hyperlink ref="F36" r:id="rId173" display="http://biudzetasvs/dokumentai?eil=20&amp;stulp=2" xr:uid="{2140569F-7F3F-4892-B34A-A3E5454CD85A}"/>
    <hyperlink ref="G36" r:id="rId174" display="http://biudzetasvs/dokumentai?eil=20&amp;stulp=3" xr:uid="{F9BCF6CC-B72C-4B91-B9B4-A63D9E4D1E3C}"/>
    <hyperlink ref="H36" r:id="rId175" display="http://biudzetasvs/dokumentai?eil=20&amp;stulp=4" xr:uid="{327BBA49-3984-4EB7-BC62-502652AB7D15}"/>
    <hyperlink ref="I36" r:id="rId176" display="http://biudzetasvs/dokumentai?eil=20&amp;stulp=5" xr:uid="{76BBE63D-EB42-4BF6-BD56-A6667DB46124}"/>
    <hyperlink ref="J36" r:id="rId177" display="http://biudzetasvs/dokumentai?eil=20&amp;stulp=6" xr:uid="{ED937AF2-9BA8-4570-8639-C7860D9F6499}"/>
    <hyperlink ref="K36" r:id="rId178" display="http://biudzetasvs/dokumentai?eil=20&amp;stulp=7" xr:uid="{9C5EC4F6-D432-4E49-9BB8-48CC5E0F9E5A}"/>
    <hyperlink ref="L36" r:id="rId179" display="http://biudzetasvs/dokumentai?eil=20&amp;stulp=8" xr:uid="{1267C200-7313-4FC6-8FB3-CF5F9457A54F}"/>
    <hyperlink ref="M36" r:id="rId180" display="http://biudzetasvs/dokumentai?eil=20&amp;stulp=9" xr:uid="{C6D1E05F-E5CD-44E3-97D8-85CAF4C9251F}"/>
    <hyperlink ref="N36" r:id="rId181" display="http://biudzetasvs/dokumentai?eil=20&amp;stulp=10" xr:uid="{12D917EC-758D-4B87-8A53-D7C4F69F681E}"/>
    <hyperlink ref="E37" r:id="rId182" display="http://biudzetasvs/dokumentai?eil=21&amp;stulp=1" xr:uid="{BE183DE7-FEBB-416E-902E-18D8DE927909}"/>
    <hyperlink ref="F37" r:id="rId183" display="http://biudzetasvs/dokumentai?eil=21&amp;stulp=2" xr:uid="{A936E436-B951-4082-B280-8BDEAF3B1AFB}"/>
    <hyperlink ref="G37" r:id="rId184" display="http://biudzetasvs/dokumentai?eil=21&amp;stulp=3" xr:uid="{E0726331-9D45-4F17-A165-7ABA339A1836}"/>
    <hyperlink ref="H37" r:id="rId185" display="http://biudzetasvs/dokumentai?eil=21&amp;stulp=4" xr:uid="{58C7E7A7-938F-4DF5-A378-DB03F8C17CD8}"/>
    <hyperlink ref="I37" r:id="rId186" display="http://biudzetasvs/dokumentai?eil=21&amp;stulp=5" xr:uid="{098E145C-8441-4021-823E-AD388B50DA92}"/>
    <hyperlink ref="J37" r:id="rId187" display="http://biudzetasvs/dokumentai?eil=21&amp;stulp=6" xr:uid="{5F7A71EF-ED77-4E88-9CA0-704F0E87928B}"/>
    <hyperlink ref="K37" r:id="rId188" display="http://biudzetasvs/dokumentai?eil=21&amp;stulp=7" xr:uid="{16FF33F1-6FCC-44D0-A712-00C4D02E852C}"/>
    <hyperlink ref="L37" r:id="rId189" display="http://biudzetasvs/dokumentai?eil=21&amp;stulp=8" xr:uid="{A6DE8598-9CA6-4D13-BB84-3D22A9860FDD}"/>
    <hyperlink ref="M37" r:id="rId190" display="http://biudzetasvs/dokumentai?eil=21&amp;stulp=9" xr:uid="{C345012F-46CB-4128-9E11-D0D2D202F891}"/>
    <hyperlink ref="N37" r:id="rId191" display="http://biudzetasvs/dokumentai?eil=21&amp;stulp=10" xr:uid="{B038892D-DFD4-4C28-8C43-A6CAD7361345}"/>
    <hyperlink ref="E38" r:id="rId192" display="http://biudzetasvs/dokumentai?eil=22&amp;stulp=1" xr:uid="{30B2161D-E19D-4EF1-AC12-CEFD47F1BF94}"/>
    <hyperlink ref="F38" r:id="rId193" display="http://biudzetasvs/dokumentai?eil=22&amp;stulp=2" xr:uid="{E1BF277F-DA07-491D-B316-48E572C6C943}"/>
    <hyperlink ref="G38" r:id="rId194" display="http://biudzetasvs/dokumentai?eil=22&amp;stulp=3" xr:uid="{BF1D3A7E-4529-4771-9440-22268663992C}"/>
    <hyperlink ref="H38" r:id="rId195" display="http://biudzetasvs/dokumentai?eil=22&amp;stulp=4" xr:uid="{8A16E7BA-A974-440E-BF36-E8C58FEAD5C4}"/>
    <hyperlink ref="I38" r:id="rId196" display="http://biudzetasvs/dokumentai?eil=22&amp;stulp=5" xr:uid="{82537494-ABFD-46BA-BC1D-1425FB96D79B}"/>
    <hyperlink ref="J38" r:id="rId197" display="http://biudzetasvs/dokumentai?eil=22&amp;stulp=6" xr:uid="{1E97B165-E5F3-4155-B385-3C0E7344FC25}"/>
    <hyperlink ref="K38" r:id="rId198" display="http://biudzetasvs/dokumentai?eil=22&amp;stulp=7" xr:uid="{A9500036-6352-4AD4-8999-72F95B9F6538}"/>
    <hyperlink ref="L38" r:id="rId199" display="http://biudzetasvs/dokumentai?eil=22&amp;stulp=8" xr:uid="{D2E58589-3799-4914-B484-12B3EAC4584B}"/>
    <hyperlink ref="M38" r:id="rId200" display="http://biudzetasvs/dokumentai?eil=22&amp;stulp=9" xr:uid="{59D293EA-3F7A-49B2-8298-AF3A2DE84D97}"/>
    <hyperlink ref="N38" r:id="rId201" display="http://biudzetasvs/dokumentai?eil=22&amp;stulp=10" xr:uid="{DE2EE510-C652-435F-9422-2B456BF2A74B}"/>
    <hyperlink ref="E39" r:id="rId202" display="http://biudzetasvs/dokumentai?eil=23&amp;stulp=1" xr:uid="{A649ACB8-BE92-4DA3-B0D1-EB719EF14BB8}"/>
    <hyperlink ref="F39" r:id="rId203" display="http://biudzetasvs/dokumentai?eil=23&amp;stulp=2" xr:uid="{BA6E515E-FC5C-46F0-9F55-9600CC4A71A3}"/>
    <hyperlink ref="G39" r:id="rId204" display="http://biudzetasvs/dokumentai?eil=23&amp;stulp=3" xr:uid="{DFCB2AF9-D283-46EF-98C7-BBD016CA1106}"/>
    <hyperlink ref="H39" r:id="rId205" display="http://biudzetasvs/dokumentai?eil=23&amp;stulp=4" xr:uid="{A6EB9E32-640B-4575-9B84-8AAA27D931BA}"/>
    <hyperlink ref="I39" r:id="rId206" display="http://biudzetasvs/dokumentai?eil=23&amp;stulp=5" xr:uid="{E414B760-5252-43E1-B38F-2F8C38F99617}"/>
    <hyperlink ref="J39" r:id="rId207" display="http://biudzetasvs/dokumentai?eil=23&amp;stulp=6" xr:uid="{A55D45CE-9A96-4BC7-A021-1F6AB8EB6E8C}"/>
    <hyperlink ref="K39" r:id="rId208" display="http://biudzetasvs/dokumentai?eil=23&amp;stulp=7" xr:uid="{FE3A0554-3CD1-4B6A-9AF2-1A93B0311BF0}"/>
    <hyperlink ref="L39" r:id="rId209" display="http://biudzetasvs/dokumentai?eil=23&amp;stulp=8" xr:uid="{FDB278DA-89ED-4C0B-BAB5-1C165E29230A}"/>
    <hyperlink ref="M39" r:id="rId210" display="http://biudzetasvs/dokumentai?eil=23&amp;stulp=9" xr:uid="{A13CA243-5E6A-4E55-B21D-E676045A5509}"/>
    <hyperlink ref="N39" r:id="rId211" display="http://biudzetasvs/dokumentai?eil=23&amp;stulp=10" xr:uid="{018BA4E3-F93A-4CAC-9F1F-279BC688F78F}"/>
    <hyperlink ref="E40" r:id="rId212" display="http://biudzetasvs/dokumentai?eil=24&amp;stulp=1" xr:uid="{0E8F1E5B-F9BC-43EA-9933-ADE85E7C8F58}"/>
    <hyperlink ref="F40" r:id="rId213" display="http://biudzetasvs/dokumentai?eil=24&amp;stulp=2" xr:uid="{D2220582-4970-4D2C-B270-8454CBAC56F5}"/>
    <hyperlink ref="G40" r:id="rId214" display="http://biudzetasvs/dokumentai?eil=24&amp;stulp=3" xr:uid="{BD9B8000-6002-4943-BC6C-19CD4DA00C8A}"/>
    <hyperlink ref="H40" r:id="rId215" display="http://biudzetasvs/dokumentai?eil=24&amp;stulp=4" xr:uid="{76030C3B-A1F6-4D29-833C-2D85FFC32B0A}"/>
    <hyperlink ref="I40" r:id="rId216" display="http://biudzetasvs/dokumentai?eil=24&amp;stulp=5" xr:uid="{C7B9424E-FC7D-4CC2-AD07-E05367A0CBE8}"/>
    <hyperlink ref="J40" r:id="rId217" display="http://biudzetasvs/dokumentai?eil=24&amp;stulp=6" xr:uid="{148CA3FF-821E-41FA-9789-FA8B22C7BF24}"/>
    <hyperlink ref="K40" r:id="rId218" display="http://biudzetasvs/dokumentai?eil=24&amp;stulp=7" xr:uid="{C0CCB4D0-12FB-4F2E-B640-409A17949508}"/>
    <hyperlink ref="L40" r:id="rId219" display="http://biudzetasvs/dokumentai?eil=24&amp;stulp=8" xr:uid="{B240F15B-48BF-43AE-B7AF-98A88116BA33}"/>
    <hyperlink ref="M40" r:id="rId220" display="http://biudzetasvs/dokumentai?eil=24&amp;stulp=9" xr:uid="{5AFA0EA7-2BC9-491D-B936-C565A6A8BE45}"/>
    <hyperlink ref="N40" r:id="rId221" display="http://biudzetasvs/dokumentai?eil=24&amp;stulp=10" xr:uid="{1137674A-A4A8-4854-9683-11A028EFE8C4}"/>
    <hyperlink ref="E41" r:id="rId222" display="http://biudzetasvs/dokumentai?eil=25&amp;stulp=1" xr:uid="{A0CD7F24-44FD-4D83-AB01-6EC55E7D8A60}"/>
    <hyperlink ref="F41" r:id="rId223" display="http://biudzetasvs/dokumentai?eil=25&amp;stulp=2" xr:uid="{05A69653-75FF-443A-BBBF-CB199C038E47}"/>
    <hyperlink ref="G41" r:id="rId224" display="http://biudzetasvs/dokumentai?eil=25&amp;stulp=3" xr:uid="{5534C9FE-04B4-4F33-899D-CC515238BDB6}"/>
    <hyperlink ref="H41" r:id="rId225" display="http://biudzetasvs/dokumentai?eil=25&amp;stulp=4" xr:uid="{A20BF8FD-10B1-4352-9B73-EFFFD9461143}"/>
    <hyperlink ref="I41" r:id="rId226" display="http://biudzetasvs/dokumentai?eil=25&amp;stulp=5" xr:uid="{10C0E3D7-8972-4234-8EF2-BA112B5627B1}"/>
    <hyperlink ref="J41" r:id="rId227" display="http://biudzetasvs/dokumentai?eil=25&amp;stulp=6" xr:uid="{2FBF819F-99DA-442B-B735-F1943F18224C}"/>
    <hyperlink ref="K41" r:id="rId228" display="http://biudzetasvs/dokumentai?eil=25&amp;stulp=7" xr:uid="{6A30AE37-A6DB-471E-B2D0-03D2236693D6}"/>
    <hyperlink ref="L41" r:id="rId229" display="http://biudzetasvs/dokumentai?eil=25&amp;stulp=8" xr:uid="{7D31C49E-4534-497D-8CAF-8ABA87C3E539}"/>
    <hyperlink ref="M41" r:id="rId230" display="http://biudzetasvs/dokumentai?eil=25&amp;stulp=9" xr:uid="{30BA07B1-AAD0-4027-94CA-C624454F238F}"/>
    <hyperlink ref="N41" r:id="rId231" display="http://biudzetasvs/dokumentai?eil=25&amp;stulp=10" xr:uid="{57257BAB-FCAC-4151-B676-E2812D8C572D}"/>
    <hyperlink ref="E42" r:id="rId232" display="http://biudzetasvs/dokumentai?eil=26&amp;stulp=1" xr:uid="{322DB892-4AF2-441C-8776-8F7CC4B09836}"/>
    <hyperlink ref="F42" r:id="rId233" display="http://biudzetasvs/dokumentai?eil=26&amp;stulp=2" xr:uid="{7B12791D-86C8-4A62-AD35-CED75A6A802A}"/>
    <hyperlink ref="G42" r:id="rId234" display="http://biudzetasvs/dokumentai?eil=26&amp;stulp=3" xr:uid="{B3BEC102-F151-4AC9-BF95-16BA7CDD45C2}"/>
    <hyperlink ref="H42" r:id="rId235" display="http://biudzetasvs/dokumentai?eil=26&amp;stulp=4" xr:uid="{E7DCF4E0-1245-4360-BFA4-E4457BCDCBCC}"/>
    <hyperlink ref="I42" r:id="rId236" display="http://biudzetasvs/dokumentai?eil=26&amp;stulp=5" xr:uid="{D83C1DE8-D559-4E79-AD25-04BF08078F20}"/>
    <hyperlink ref="J42" r:id="rId237" display="http://biudzetasvs/dokumentai?eil=26&amp;stulp=6" xr:uid="{1CEB4DB4-B3D4-4A9C-ABDE-C084AC3466D9}"/>
    <hyperlink ref="K42" r:id="rId238" display="http://biudzetasvs/dokumentai?eil=26&amp;stulp=7" xr:uid="{9858FC90-F832-4E5D-9108-B9F605FC4F4E}"/>
    <hyperlink ref="L42" r:id="rId239" display="http://biudzetasvs/dokumentai?eil=26&amp;stulp=8" xr:uid="{D126624F-CF32-435E-BA5F-61DB2FDC60E4}"/>
    <hyperlink ref="M42" r:id="rId240" display="http://biudzetasvs/dokumentai?eil=26&amp;stulp=9" xr:uid="{BA0581AA-C39C-470E-86F3-0D8E500438D7}"/>
    <hyperlink ref="N42" r:id="rId241" display="http://biudzetasvs/dokumentai?eil=26&amp;stulp=10" xr:uid="{06E4833E-6548-47FD-B353-2EAD5F37618F}"/>
    <hyperlink ref="E43" r:id="rId242" display="http://biudzetasvs/dokumentai?eil=27&amp;stulp=1" xr:uid="{CC494A7A-51FC-4C86-BCA6-713CF913FC3D}"/>
    <hyperlink ref="F43" r:id="rId243" display="http://biudzetasvs/dokumentai?eil=27&amp;stulp=2" xr:uid="{FFE968CA-EDEF-4202-BF61-C5674413347C}"/>
    <hyperlink ref="G43" r:id="rId244" display="http://biudzetasvs/dokumentai?eil=27&amp;stulp=3" xr:uid="{B59FAD85-C0B7-4CA8-BC9A-D53578C0CF6B}"/>
    <hyperlink ref="H43" r:id="rId245" display="http://biudzetasvs/dokumentai?eil=27&amp;stulp=4" xr:uid="{FEEB6E73-B5AE-4555-A839-D38DE181C8EA}"/>
    <hyperlink ref="I43" r:id="rId246" display="http://biudzetasvs/dokumentai?eil=27&amp;stulp=5" xr:uid="{92D010EC-E600-44D8-8E68-B86CB56851C5}"/>
    <hyperlink ref="J43" r:id="rId247" display="http://biudzetasvs/dokumentai?eil=27&amp;stulp=6" xr:uid="{17B1A360-273F-4C65-BB47-2337C3F3E50B}"/>
    <hyperlink ref="K43" r:id="rId248" display="http://biudzetasvs/dokumentai?eil=27&amp;stulp=7" xr:uid="{442E686E-949B-44A2-8757-2EE79D97212C}"/>
    <hyperlink ref="L43" r:id="rId249" display="http://biudzetasvs/dokumentai?eil=27&amp;stulp=8" xr:uid="{179A1DD7-ECB1-4E45-A7EE-C5D911655DBF}"/>
    <hyperlink ref="M43" r:id="rId250" display="http://biudzetasvs/dokumentai?eil=27&amp;stulp=9" xr:uid="{A47FB19E-F81E-42D8-A7E5-4A2E93A3AE9C}"/>
    <hyperlink ref="N43" r:id="rId251" display="http://biudzetasvs/dokumentai?eil=27&amp;stulp=10" xr:uid="{C846B65F-7416-4532-ACD4-ED983C60ADAC}"/>
    <hyperlink ref="E44" r:id="rId252" display="http://biudzetasvs/dokumentai?eil=28&amp;stulp=1" xr:uid="{861F92C9-879C-49E1-ABDA-05388CA64D4C}"/>
    <hyperlink ref="F44" r:id="rId253" display="http://biudzetasvs/dokumentai?eil=28&amp;stulp=2" xr:uid="{CD89681A-17AE-4672-AA8B-C18C20BD7E20}"/>
    <hyperlink ref="G44" r:id="rId254" display="http://biudzetasvs/dokumentai?eil=28&amp;stulp=3" xr:uid="{39DE7470-B9C6-4F2C-A577-1D87BB626289}"/>
    <hyperlink ref="H44" r:id="rId255" display="http://biudzetasvs/dokumentai?eil=28&amp;stulp=4" xr:uid="{0FA2FDAA-FD64-44A3-8A6D-C327C776E939}"/>
    <hyperlink ref="I44" r:id="rId256" display="http://biudzetasvs/dokumentai?eil=28&amp;stulp=5" xr:uid="{ADBC1558-DB0E-4FE5-90DD-A12F1BD7EC3C}"/>
    <hyperlink ref="J44" r:id="rId257" display="http://biudzetasvs/dokumentai?eil=28&amp;stulp=6" xr:uid="{F0016661-3A53-44B8-B254-50479B3F667D}"/>
    <hyperlink ref="K44" r:id="rId258" display="http://biudzetasvs/dokumentai?eil=28&amp;stulp=7" xr:uid="{2CA83FAD-A8F6-4816-A3A9-2746BC42897D}"/>
    <hyperlink ref="L44" r:id="rId259" display="http://biudzetasvs/dokumentai?eil=28&amp;stulp=8" xr:uid="{841C42FB-7C92-4519-9A98-EE120D45610D}"/>
    <hyperlink ref="M44" r:id="rId260" display="http://biudzetasvs/dokumentai?eil=28&amp;stulp=9" xr:uid="{5E747FD8-A11A-42DB-8EEF-EBC58F167592}"/>
    <hyperlink ref="N44" r:id="rId261" display="http://biudzetasvs/dokumentai?eil=28&amp;stulp=10" xr:uid="{CB63F0FB-DCD7-4112-B464-9DD4A3A6D1F5}"/>
  </hyperlinks>
  <pageMargins left="0.78740157480314965" right="0.23622047244094491" top="0.86614173228346458" bottom="0.39370078740157483" header="1.1811023622047245" footer="0.39370078740157483"/>
  <pageSetup paperSize="9" scale="70" fitToHeight="0" orientation="landscape" blackAndWhite="1" r:id="rId262"/>
  <headerFooter scaleWithDoc="0" alignWithMargins="0">
    <oddHeader>&amp;R&amp;"Times New Roman,Regular"&amp;A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F572A-A561-42D5-B858-D2CDD0AB900B}">
  <sheetPr>
    <tabColor theme="0"/>
    <pageSetUpPr fitToPage="1"/>
  </sheetPr>
  <dimension ref="A1:I30"/>
  <sheetViews>
    <sheetView showGridLines="0" zoomScaleNormal="100" zoomScaleSheetLayoutView="100" workbookViewId="0">
      <pane ySplit="9" topLeftCell="A10" activePane="bottomLeft" state="frozen"/>
      <selection activeCell="E57" sqref="E57"/>
      <selection pane="bottomLeft" activeCell="F1" sqref="F1:G3"/>
    </sheetView>
  </sheetViews>
  <sheetFormatPr defaultColWidth="9.140625" defaultRowHeight="12.75"/>
  <cols>
    <col min="1" max="1" width="6.7109375" style="99" customWidth="1"/>
    <col min="2" max="2" width="54.7109375" style="99" customWidth="1"/>
    <col min="3" max="3" width="14.7109375" style="6" hidden="1" customWidth="1"/>
    <col min="4" max="4" width="14.7109375" style="6" customWidth="1"/>
    <col min="5" max="5" width="7.85546875" style="6" hidden="1" customWidth="1"/>
    <col min="6" max="6" width="14.7109375" style="6" customWidth="1"/>
    <col min="7" max="256" width="9.140625" style="98"/>
    <col min="257" max="257" width="6.7109375" style="98" customWidth="1"/>
    <col min="258" max="258" width="54.7109375" style="98" customWidth="1"/>
    <col min="259" max="259" width="0" style="98" hidden="1" customWidth="1"/>
    <col min="260" max="260" width="14.7109375" style="98" customWidth="1"/>
    <col min="261" max="261" width="0" style="98" hidden="1" customWidth="1"/>
    <col min="262" max="262" width="14.7109375" style="98" customWidth="1"/>
    <col min="263" max="512" width="9.140625" style="98"/>
    <col min="513" max="513" width="6.7109375" style="98" customWidth="1"/>
    <col min="514" max="514" width="54.7109375" style="98" customWidth="1"/>
    <col min="515" max="515" width="0" style="98" hidden="1" customWidth="1"/>
    <col min="516" max="516" width="14.7109375" style="98" customWidth="1"/>
    <col min="517" max="517" width="0" style="98" hidden="1" customWidth="1"/>
    <col min="518" max="518" width="14.7109375" style="98" customWidth="1"/>
    <col min="519" max="768" width="9.140625" style="98"/>
    <col min="769" max="769" width="6.7109375" style="98" customWidth="1"/>
    <col min="770" max="770" width="54.7109375" style="98" customWidth="1"/>
    <col min="771" max="771" width="0" style="98" hidden="1" customWidth="1"/>
    <col min="772" max="772" width="14.7109375" style="98" customWidth="1"/>
    <col min="773" max="773" width="0" style="98" hidden="1" customWidth="1"/>
    <col min="774" max="774" width="14.7109375" style="98" customWidth="1"/>
    <col min="775" max="1024" width="9.140625" style="98"/>
    <col min="1025" max="1025" width="6.7109375" style="98" customWidth="1"/>
    <col min="1026" max="1026" width="54.7109375" style="98" customWidth="1"/>
    <col min="1027" max="1027" width="0" style="98" hidden="1" customWidth="1"/>
    <col min="1028" max="1028" width="14.7109375" style="98" customWidth="1"/>
    <col min="1029" max="1029" width="0" style="98" hidden="1" customWidth="1"/>
    <col min="1030" max="1030" width="14.7109375" style="98" customWidth="1"/>
    <col min="1031" max="1280" width="9.140625" style="98"/>
    <col min="1281" max="1281" width="6.7109375" style="98" customWidth="1"/>
    <col min="1282" max="1282" width="54.7109375" style="98" customWidth="1"/>
    <col min="1283" max="1283" width="0" style="98" hidden="1" customWidth="1"/>
    <col min="1284" max="1284" width="14.7109375" style="98" customWidth="1"/>
    <col min="1285" max="1285" width="0" style="98" hidden="1" customWidth="1"/>
    <col min="1286" max="1286" width="14.7109375" style="98" customWidth="1"/>
    <col min="1287" max="1536" width="9.140625" style="98"/>
    <col min="1537" max="1537" width="6.7109375" style="98" customWidth="1"/>
    <col min="1538" max="1538" width="54.7109375" style="98" customWidth="1"/>
    <col min="1539" max="1539" width="0" style="98" hidden="1" customWidth="1"/>
    <col min="1540" max="1540" width="14.7109375" style="98" customWidth="1"/>
    <col min="1541" max="1541" width="0" style="98" hidden="1" customWidth="1"/>
    <col min="1542" max="1542" width="14.7109375" style="98" customWidth="1"/>
    <col min="1543" max="1792" width="9.140625" style="98"/>
    <col min="1793" max="1793" width="6.7109375" style="98" customWidth="1"/>
    <col min="1794" max="1794" width="54.7109375" style="98" customWidth="1"/>
    <col min="1795" max="1795" width="0" style="98" hidden="1" customWidth="1"/>
    <col min="1796" max="1796" width="14.7109375" style="98" customWidth="1"/>
    <col min="1797" max="1797" width="0" style="98" hidden="1" customWidth="1"/>
    <col min="1798" max="1798" width="14.7109375" style="98" customWidth="1"/>
    <col min="1799" max="2048" width="9.140625" style="98"/>
    <col min="2049" max="2049" width="6.7109375" style="98" customWidth="1"/>
    <col min="2050" max="2050" width="54.7109375" style="98" customWidth="1"/>
    <col min="2051" max="2051" width="0" style="98" hidden="1" customWidth="1"/>
    <col min="2052" max="2052" width="14.7109375" style="98" customWidth="1"/>
    <col min="2053" max="2053" width="0" style="98" hidden="1" customWidth="1"/>
    <col min="2054" max="2054" width="14.7109375" style="98" customWidth="1"/>
    <col min="2055" max="2304" width="9.140625" style="98"/>
    <col min="2305" max="2305" width="6.7109375" style="98" customWidth="1"/>
    <col min="2306" max="2306" width="54.7109375" style="98" customWidth="1"/>
    <col min="2307" max="2307" width="0" style="98" hidden="1" customWidth="1"/>
    <col min="2308" max="2308" width="14.7109375" style="98" customWidth="1"/>
    <col min="2309" max="2309" width="0" style="98" hidden="1" customWidth="1"/>
    <col min="2310" max="2310" width="14.7109375" style="98" customWidth="1"/>
    <col min="2311" max="2560" width="9.140625" style="98"/>
    <col min="2561" max="2561" width="6.7109375" style="98" customWidth="1"/>
    <col min="2562" max="2562" width="54.7109375" style="98" customWidth="1"/>
    <col min="2563" max="2563" width="0" style="98" hidden="1" customWidth="1"/>
    <col min="2564" max="2564" width="14.7109375" style="98" customWidth="1"/>
    <col min="2565" max="2565" width="0" style="98" hidden="1" customWidth="1"/>
    <col min="2566" max="2566" width="14.7109375" style="98" customWidth="1"/>
    <col min="2567" max="2816" width="9.140625" style="98"/>
    <col min="2817" max="2817" width="6.7109375" style="98" customWidth="1"/>
    <col min="2818" max="2818" width="54.7109375" style="98" customWidth="1"/>
    <col min="2819" max="2819" width="0" style="98" hidden="1" customWidth="1"/>
    <col min="2820" max="2820" width="14.7109375" style="98" customWidth="1"/>
    <col min="2821" max="2821" width="0" style="98" hidden="1" customWidth="1"/>
    <col min="2822" max="2822" width="14.7109375" style="98" customWidth="1"/>
    <col min="2823" max="3072" width="9.140625" style="98"/>
    <col min="3073" max="3073" width="6.7109375" style="98" customWidth="1"/>
    <col min="3074" max="3074" width="54.7109375" style="98" customWidth="1"/>
    <col min="3075" max="3075" width="0" style="98" hidden="1" customWidth="1"/>
    <col min="3076" max="3076" width="14.7109375" style="98" customWidth="1"/>
    <col min="3077" max="3077" width="0" style="98" hidden="1" customWidth="1"/>
    <col min="3078" max="3078" width="14.7109375" style="98" customWidth="1"/>
    <col min="3079" max="3328" width="9.140625" style="98"/>
    <col min="3329" max="3329" width="6.7109375" style="98" customWidth="1"/>
    <col min="3330" max="3330" width="54.7109375" style="98" customWidth="1"/>
    <col min="3331" max="3331" width="0" style="98" hidden="1" customWidth="1"/>
    <col min="3332" max="3332" width="14.7109375" style="98" customWidth="1"/>
    <col min="3333" max="3333" width="0" style="98" hidden="1" customWidth="1"/>
    <col min="3334" max="3334" width="14.7109375" style="98" customWidth="1"/>
    <col min="3335" max="3584" width="9.140625" style="98"/>
    <col min="3585" max="3585" width="6.7109375" style="98" customWidth="1"/>
    <col min="3586" max="3586" width="54.7109375" style="98" customWidth="1"/>
    <col min="3587" max="3587" width="0" style="98" hidden="1" customWidth="1"/>
    <col min="3588" max="3588" width="14.7109375" style="98" customWidth="1"/>
    <col min="3589" max="3589" width="0" style="98" hidden="1" customWidth="1"/>
    <col min="3590" max="3590" width="14.7109375" style="98" customWidth="1"/>
    <col min="3591" max="3840" width="9.140625" style="98"/>
    <col min="3841" max="3841" width="6.7109375" style="98" customWidth="1"/>
    <col min="3842" max="3842" width="54.7109375" style="98" customWidth="1"/>
    <col min="3843" max="3843" width="0" style="98" hidden="1" customWidth="1"/>
    <col min="3844" max="3844" width="14.7109375" style="98" customWidth="1"/>
    <col min="3845" max="3845" width="0" style="98" hidden="1" customWidth="1"/>
    <col min="3846" max="3846" width="14.7109375" style="98" customWidth="1"/>
    <col min="3847" max="4096" width="9.140625" style="98"/>
    <col min="4097" max="4097" width="6.7109375" style="98" customWidth="1"/>
    <col min="4098" max="4098" width="54.7109375" style="98" customWidth="1"/>
    <col min="4099" max="4099" width="0" style="98" hidden="1" customWidth="1"/>
    <col min="4100" max="4100" width="14.7109375" style="98" customWidth="1"/>
    <col min="4101" max="4101" width="0" style="98" hidden="1" customWidth="1"/>
    <col min="4102" max="4102" width="14.7109375" style="98" customWidth="1"/>
    <col min="4103" max="4352" width="9.140625" style="98"/>
    <col min="4353" max="4353" width="6.7109375" style="98" customWidth="1"/>
    <col min="4354" max="4354" width="54.7109375" style="98" customWidth="1"/>
    <col min="4355" max="4355" width="0" style="98" hidden="1" customWidth="1"/>
    <col min="4356" max="4356" width="14.7109375" style="98" customWidth="1"/>
    <col min="4357" max="4357" width="0" style="98" hidden="1" customWidth="1"/>
    <col min="4358" max="4358" width="14.7109375" style="98" customWidth="1"/>
    <col min="4359" max="4608" width="9.140625" style="98"/>
    <col min="4609" max="4609" width="6.7109375" style="98" customWidth="1"/>
    <col min="4610" max="4610" width="54.7109375" style="98" customWidth="1"/>
    <col min="4611" max="4611" width="0" style="98" hidden="1" customWidth="1"/>
    <col min="4612" max="4612" width="14.7109375" style="98" customWidth="1"/>
    <col min="4613" max="4613" width="0" style="98" hidden="1" customWidth="1"/>
    <col min="4614" max="4614" width="14.7109375" style="98" customWidth="1"/>
    <col min="4615" max="4864" width="9.140625" style="98"/>
    <col min="4865" max="4865" width="6.7109375" style="98" customWidth="1"/>
    <col min="4866" max="4866" width="54.7109375" style="98" customWidth="1"/>
    <col min="4867" max="4867" width="0" style="98" hidden="1" customWidth="1"/>
    <col min="4868" max="4868" width="14.7109375" style="98" customWidth="1"/>
    <col min="4869" max="4869" width="0" style="98" hidden="1" customWidth="1"/>
    <col min="4870" max="4870" width="14.7109375" style="98" customWidth="1"/>
    <col min="4871" max="5120" width="9.140625" style="98"/>
    <col min="5121" max="5121" width="6.7109375" style="98" customWidth="1"/>
    <col min="5122" max="5122" width="54.7109375" style="98" customWidth="1"/>
    <col min="5123" max="5123" width="0" style="98" hidden="1" customWidth="1"/>
    <col min="5124" max="5124" width="14.7109375" style="98" customWidth="1"/>
    <col min="5125" max="5125" width="0" style="98" hidden="1" customWidth="1"/>
    <col min="5126" max="5126" width="14.7109375" style="98" customWidth="1"/>
    <col min="5127" max="5376" width="9.140625" style="98"/>
    <col min="5377" max="5377" width="6.7109375" style="98" customWidth="1"/>
    <col min="5378" max="5378" width="54.7109375" style="98" customWidth="1"/>
    <col min="5379" max="5379" width="0" style="98" hidden="1" customWidth="1"/>
    <col min="5380" max="5380" width="14.7109375" style="98" customWidth="1"/>
    <col min="5381" max="5381" width="0" style="98" hidden="1" customWidth="1"/>
    <col min="5382" max="5382" width="14.7109375" style="98" customWidth="1"/>
    <col min="5383" max="5632" width="9.140625" style="98"/>
    <col min="5633" max="5633" width="6.7109375" style="98" customWidth="1"/>
    <col min="5634" max="5634" width="54.7109375" style="98" customWidth="1"/>
    <col min="5635" max="5635" width="0" style="98" hidden="1" customWidth="1"/>
    <col min="5636" max="5636" width="14.7109375" style="98" customWidth="1"/>
    <col min="5637" max="5637" width="0" style="98" hidden="1" customWidth="1"/>
    <col min="5638" max="5638" width="14.7109375" style="98" customWidth="1"/>
    <col min="5639" max="5888" width="9.140625" style="98"/>
    <col min="5889" max="5889" width="6.7109375" style="98" customWidth="1"/>
    <col min="5890" max="5890" width="54.7109375" style="98" customWidth="1"/>
    <col min="5891" max="5891" width="0" style="98" hidden="1" customWidth="1"/>
    <col min="5892" max="5892" width="14.7109375" style="98" customWidth="1"/>
    <col min="5893" max="5893" width="0" style="98" hidden="1" customWidth="1"/>
    <col min="5894" max="5894" width="14.7109375" style="98" customWidth="1"/>
    <col min="5895" max="6144" width="9.140625" style="98"/>
    <col min="6145" max="6145" width="6.7109375" style="98" customWidth="1"/>
    <col min="6146" max="6146" width="54.7109375" style="98" customWidth="1"/>
    <col min="6147" max="6147" width="0" style="98" hidden="1" customWidth="1"/>
    <col min="6148" max="6148" width="14.7109375" style="98" customWidth="1"/>
    <col min="6149" max="6149" width="0" style="98" hidden="1" customWidth="1"/>
    <col min="6150" max="6150" width="14.7109375" style="98" customWidth="1"/>
    <col min="6151" max="6400" width="9.140625" style="98"/>
    <col min="6401" max="6401" width="6.7109375" style="98" customWidth="1"/>
    <col min="6402" max="6402" width="54.7109375" style="98" customWidth="1"/>
    <col min="6403" max="6403" width="0" style="98" hidden="1" customWidth="1"/>
    <col min="6404" max="6404" width="14.7109375" style="98" customWidth="1"/>
    <col min="6405" max="6405" width="0" style="98" hidden="1" customWidth="1"/>
    <col min="6406" max="6406" width="14.7109375" style="98" customWidth="1"/>
    <col min="6407" max="6656" width="9.140625" style="98"/>
    <col min="6657" max="6657" width="6.7109375" style="98" customWidth="1"/>
    <col min="6658" max="6658" width="54.7109375" style="98" customWidth="1"/>
    <col min="6659" max="6659" width="0" style="98" hidden="1" customWidth="1"/>
    <col min="6660" max="6660" width="14.7109375" style="98" customWidth="1"/>
    <col min="6661" max="6661" width="0" style="98" hidden="1" customWidth="1"/>
    <col min="6662" max="6662" width="14.7109375" style="98" customWidth="1"/>
    <col min="6663" max="6912" width="9.140625" style="98"/>
    <col min="6913" max="6913" width="6.7109375" style="98" customWidth="1"/>
    <col min="6914" max="6914" width="54.7109375" style="98" customWidth="1"/>
    <col min="6915" max="6915" width="0" style="98" hidden="1" customWidth="1"/>
    <col min="6916" max="6916" width="14.7109375" style="98" customWidth="1"/>
    <col min="6917" max="6917" width="0" style="98" hidden="1" customWidth="1"/>
    <col min="6918" max="6918" width="14.7109375" style="98" customWidth="1"/>
    <col min="6919" max="7168" width="9.140625" style="98"/>
    <col min="7169" max="7169" width="6.7109375" style="98" customWidth="1"/>
    <col min="7170" max="7170" width="54.7109375" style="98" customWidth="1"/>
    <col min="7171" max="7171" width="0" style="98" hidden="1" customWidth="1"/>
    <col min="7172" max="7172" width="14.7109375" style="98" customWidth="1"/>
    <col min="7173" max="7173" width="0" style="98" hidden="1" customWidth="1"/>
    <col min="7174" max="7174" width="14.7109375" style="98" customWidth="1"/>
    <col min="7175" max="7424" width="9.140625" style="98"/>
    <col min="7425" max="7425" width="6.7109375" style="98" customWidth="1"/>
    <col min="7426" max="7426" width="54.7109375" style="98" customWidth="1"/>
    <col min="7427" max="7427" width="0" style="98" hidden="1" customWidth="1"/>
    <col min="7428" max="7428" width="14.7109375" style="98" customWidth="1"/>
    <col min="7429" max="7429" width="0" style="98" hidden="1" customWidth="1"/>
    <col min="7430" max="7430" width="14.7109375" style="98" customWidth="1"/>
    <col min="7431" max="7680" width="9.140625" style="98"/>
    <col min="7681" max="7681" width="6.7109375" style="98" customWidth="1"/>
    <col min="7682" max="7682" width="54.7109375" style="98" customWidth="1"/>
    <col min="7683" max="7683" width="0" style="98" hidden="1" customWidth="1"/>
    <col min="7684" max="7684" width="14.7109375" style="98" customWidth="1"/>
    <col min="7685" max="7685" width="0" style="98" hidden="1" customWidth="1"/>
    <col min="7686" max="7686" width="14.7109375" style="98" customWidth="1"/>
    <col min="7687" max="7936" width="9.140625" style="98"/>
    <col min="7937" max="7937" width="6.7109375" style="98" customWidth="1"/>
    <col min="7938" max="7938" width="54.7109375" style="98" customWidth="1"/>
    <col min="7939" max="7939" width="0" style="98" hidden="1" customWidth="1"/>
    <col min="7940" max="7940" width="14.7109375" style="98" customWidth="1"/>
    <col min="7941" max="7941" width="0" style="98" hidden="1" customWidth="1"/>
    <col min="7942" max="7942" width="14.7109375" style="98" customWidth="1"/>
    <col min="7943" max="8192" width="9.140625" style="98"/>
    <col min="8193" max="8193" width="6.7109375" style="98" customWidth="1"/>
    <col min="8194" max="8194" width="54.7109375" style="98" customWidth="1"/>
    <col min="8195" max="8195" width="0" style="98" hidden="1" customWidth="1"/>
    <col min="8196" max="8196" width="14.7109375" style="98" customWidth="1"/>
    <col min="8197" max="8197" width="0" style="98" hidden="1" customWidth="1"/>
    <col min="8198" max="8198" width="14.7109375" style="98" customWidth="1"/>
    <col min="8199" max="8448" width="9.140625" style="98"/>
    <col min="8449" max="8449" width="6.7109375" style="98" customWidth="1"/>
    <col min="8450" max="8450" width="54.7109375" style="98" customWidth="1"/>
    <col min="8451" max="8451" width="0" style="98" hidden="1" customWidth="1"/>
    <col min="8452" max="8452" width="14.7109375" style="98" customWidth="1"/>
    <col min="8453" max="8453" width="0" style="98" hidden="1" customWidth="1"/>
    <col min="8454" max="8454" width="14.7109375" style="98" customWidth="1"/>
    <col min="8455" max="8704" width="9.140625" style="98"/>
    <col min="8705" max="8705" width="6.7109375" style="98" customWidth="1"/>
    <col min="8706" max="8706" width="54.7109375" style="98" customWidth="1"/>
    <col min="8707" max="8707" width="0" style="98" hidden="1" customWidth="1"/>
    <col min="8708" max="8708" width="14.7109375" style="98" customWidth="1"/>
    <col min="8709" max="8709" width="0" style="98" hidden="1" customWidth="1"/>
    <col min="8710" max="8710" width="14.7109375" style="98" customWidth="1"/>
    <col min="8711" max="8960" width="9.140625" style="98"/>
    <col min="8961" max="8961" width="6.7109375" style="98" customWidth="1"/>
    <col min="8962" max="8962" width="54.7109375" style="98" customWidth="1"/>
    <col min="8963" max="8963" width="0" style="98" hidden="1" customWidth="1"/>
    <col min="8964" max="8964" width="14.7109375" style="98" customWidth="1"/>
    <col min="8965" max="8965" width="0" style="98" hidden="1" customWidth="1"/>
    <col min="8966" max="8966" width="14.7109375" style="98" customWidth="1"/>
    <col min="8967" max="9216" width="9.140625" style="98"/>
    <col min="9217" max="9217" width="6.7109375" style="98" customWidth="1"/>
    <col min="9218" max="9218" width="54.7109375" style="98" customWidth="1"/>
    <col min="9219" max="9219" width="0" style="98" hidden="1" customWidth="1"/>
    <col min="9220" max="9220" width="14.7109375" style="98" customWidth="1"/>
    <col min="9221" max="9221" width="0" style="98" hidden="1" customWidth="1"/>
    <col min="9222" max="9222" width="14.7109375" style="98" customWidth="1"/>
    <col min="9223" max="9472" width="9.140625" style="98"/>
    <col min="9473" max="9473" width="6.7109375" style="98" customWidth="1"/>
    <col min="9474" max="9474" width="54.7109375" style="98" customWidth="1"/>
    <col min="9475" max="9475" width="0" style="98" hidden="1" customWidth="1"/>
    <col min="9476" max="9476" width="14.7109375" style="98" customWidth="1"/>
    <col min="9477" max="9477" width="0" style="98" hidden="1" customWidth="1"/>
    <col min="9478" max="9478" width="14.7109375" style="98" customWidth="1"/>
    <col min="9479" max="9728" width="9.140625" style="98"/>
    <col min="9729" max="9729" width="6.7109375" style="98" customWidth="1"/>
    <col min="9730" max="9730" width="54.7109375" style="98" customWidth="1"/>
    <col min="9731" max="9731" width="0" style="98" hidden="1" customWidth="1"/>
    <col min="9732" max="9732" width="14.7109375" style="98" customWidth="1"/>
    <col min="9733" max="9733" width="0" style="98" hidden="1" customWidth="1"/>
    <col min="9734" max="9734" width="14.7109375" style="98" customWidth="1"/>
    <col min="9735" max="9984" width="9.140625" style="98"/>
    <col min="9985" max="9985" width="6.7109375" style="98" customWidth="1"/>
    <col min="9986" max="9986" width="54.7109375" style="98" customWidth="1"/>
    <col min="9987" max="9987" width="0" style="98" hidden="1" customWidth="1"/>
    <col min="9988" max="9988" width="14.7109375" style="98" customWidth="1"/>
    <col min="9989" max="9989" width="0" style="98" hidden="1" customWidth="1"/>
    <col min="9990" max="9990" width="14.7109375" style="98" customWidth="1"/>
    <col min="9991" max="10240" width="9.140625" style="98"/>
    <col min="10241" max="10241" width="6.7109375" style="98" customWidth="1"/>
    <col min="10242" max="10242" width="54.7109375" style="98" customWidth="1"/>
    <col min="10243" max="10243" width="0" style="98" hidden="1" customWidth="1"/>
    <col min="10244" max="10244" width="14.7109375" style="98" customWidth="1"/>
    <col min="10245" max="10245" width="0" style="98" hidden="1" customWidth="1"/>
    <col min="10246" max="10246" width="14.7109375" style="98" customWidth="1"/>
    <col min="10247" max="10496" width="9.140625" style="98"/>
    <col min="10497" max="10497" width="6.7109375" style="98" customWidth="1"/>
    <col min="10498" max="10498" width="54.7109375" style="98" customWidth="1"/>
    <col min="10499" max="10499" width="0" style="98" hidden="1" customWidth="1"/>
    <col min="10500" max="10500" width="14.7109375" style="98" customWidth="1"/>
    <col min="10501" max="10501" width="0" style="98" hidden="1" customWidth="1"/>
    <col min="10502" max="10502" width="14.7109375" style="98" customWidth="1"/>
    <col min="10503" max="10752" width="9.140625" style="98"/>
    <col min="10753" max="10753" width="6.7109375" style="98" customWidth="1"/>
    <col min="10754" max="10754" width="54.7109375" style="98" customWidth="1"/>
    <col min="10755" max="10755" width="0" style="98" hidden="1" customWidth="1"/>
    <col min="10756" max="10756" width="14.7109375" style="98" customWidth="1"/>
    <col min="10757" max="10757" width="0" style="98" hidden="1" customWidth="1"/>
    <col min="10758" max="10758" width="14.7109375" style="98" customWidth="1"/>
    <col min="10759" max="11008" width="9.140625" style="98"/>
    <col min="11009" max="11009" width="6.7109375" style="98" customWidth="1"/>
    <col min="11010" max="11010" width="54.7109375" style="98" customWidth="1"/>
    <col min="11011" max="11011" width="0" style="98" hidden="1" customWidth="1"/>
    <col min="11012" max="11012" width="14.7109375" style="98" customWidth="1"/>
    <col min="11013" max="11013" width="0" style="98" hidden="1" customWidth="1"/>
    <col min="11014" max="11014" width="14.7109375" style="98" customWidth="1"/>
    <col min="11015" max="11264" width="9.140625" style="98"/>
    <col min="11265" max="11265" width="6.7109375" style="98" customWidth="1"/>
    <col min="11266" max="11266" width="54.7109375" style="98" customWidth="1"/>
    <col min="11267" max="11267" width="0" style="98" hidden="1" customWidth="1"/>
    <col min="11268" max="11268" width="14.7109375" style="98" customWidth="1"/>
    <col min="11269" max="11269" width="0" style="98" hidden="1" customWidth="1"/>
    <col min="11270" max="11270" width="14.7109375" style="98" customWidth="1"/>
    <col min="11271" max="11520" width="9.140625" style="98"/>
    <col min="11521" max="11521" width="6.7109375" style="98" customWidth="1"/>
    <col min="11522" max="11522" width="54.7109375" style="98" customWidth="1"/>
    <col min="11523" max="11523" width="0" style="98" hidden="1" customWidth="1"/>
    <col min="11524" max="11524" width="14.7109375" style="98" customWidth="1"/>
    <col min="11525" max="11525" width="0" style="98" hidden="1" customWidth="1"/>
    <col min="11526" max="11526" width="14.7109375" style="98" customWidth="1"/>
    <col min="11527" max="11776" width="9.140625" style="98"/>
    <col min="11777" max="11777" width="6.7109375" style="98" customWidth="1"/>
    <col min="11778" max="11778" width="54.7109375" style="98" customWidth="1"/>
    <col min="11779" max="11779" width="0" style="98" hidden="1" customWidth="1"/>
    <col min="11780" max="11780" width="14.7109375" style="98" customWidth="1"/>
    <col min="11781" max="11781" width="0" style="98" hidden="1" customWidth="1"/>
    <col min="11782" max="11782" width="14.7109375" style="98" customWidth="1"/>
    <col min="11783" max="12032" width="9.140625" style="98"/>
    <col min="12033" max="12033" width="6.7109375" style="98" customWidth="1"/>
    <col min="12034" max="12034" width="54.7109375" style="98" customWidth="1"/>
    <col min="12035" max="12035" width="0" style="98" hidden="1" customWidth="1"/>
    <col min="12036" max="12036" width="14.7109375" style="98" customWidth="1"/>
    <col min="12037" max="12037" width="0" style="98" hidden="1" customWidth="1"/>
    <col min="12038" max="12038" width="14.7109375" style="98" customWidth="1"/>
    <col min="12039" max="12288" width="9.140625" style="98"/>
    <col min="12289" max="12289" width="6.7109375" style="98" customWidth="1"/>
    <col min="12290" max="12290" width="54.7109375" style="98" customWidth="1"/>
    <col min="12291" max="12291" width="0" style="98" hidden="1" customWidth="1"/>
    <col min="12292" max="12292" width="14.7109375" style="98" customWidth="1"/>
    <col min="12293" max="12293" width="0" style="98" hidden="1" customWidth="1"/>
    <col min="12294" max="12294" width="14.7109375" style="98" customWidth="1"/>
    <col min="12295" max="12544" width="9.140625" style="98"/>
    <col min="12545" max="12545" width="6.7109375" style="98" customWidth="1"/>
    <col min="12546" max="12546" width="54.7109375" style="98" customWidth="1"/>
    <col min="12547" max="12547" width="0" style="98" hidden="1" customWidth="1"/>
    <col min="12548" max="12548" width="14.7109375" style="98" customWidth="1"/>
    <col min="12549" max="12549" width="0" style="98" hidden="1" customWidth="1"/>
    <col min="12550" max="12550" width="14.7109375" style="98" customWidth="1"/>
    <col min="12551" max="12800" width="9.140625" style="98"/>
    <col min="12801" max="12801" width="6.7109375" style="98" customWidth="1"/>
    <col min="12802" max="12802" width="54.7109375" style="98" customWidth="1"/>
    <col min="12803" max="12803" width="0" style="98" hidden="1" customWidth="1"/>
    <col min="12804" max="12804" width="14.7109375" style="98" customWidth="1"/>
    <col min="12805" max="12805" width="0" style="98" hidden="1" customWidth="1"/>
    <col min="12806" max="12806" width="14.7109375" style="98" customWidth="1"/>
    <col min="12807" max="13056" width="9.140625" style="98"/>
    <col min="13057" max="13057" width="6.7109375" style="98" customWidth="1"/>
    <col min="13058" max="13058" width="54.7109375" style="98" customWidth="1"/>
    <col min="13059" max="13059" width="0" style="98" hidden="1" customWidth="1"/>
    <col min="13060" max="13060" width="14.7109375" style="98" customWidth="1"/>
    <col min="13061" max="13061" width="0" style="98" hidden="1" customWidth="1"/>
    <col min="13062" max="13062" width="14.7109375" style="98" customWidth="1"/>
    <col min="13063" max="13312" width="9.140625" style="98"/>
    <col min="13313" max="13313" width="6.7109375" style="98" customWidth="1"/>
    <col min="13314" max="13314" width="54.7109375" style="98" customWidth="1"/>
    <col min="13315" max="13315" width="0" style="98" hidden="1" customWidth="1"/>
    <col min="13316" max="13316" width="14.7109375" style="98" customWidth="1"/>
    <col min="13317" max="13317" width="0" style="98" hidden="1" customWidth="1"/>
    <col min="13318" max="13318" width="14.7109375" style="98" customWidth="1"/>
    <col min="13319" max="13568" width="9.140625" style="98"/>
    <col min="13569" max="13569" width="6.7109375" style="98" customWidth="1"/>
    <col min="13570" max="13570" width="54.7109375" style="98" customWidth="1"/>
    <col min="13571" max="13571" width="0" style="98" hidden="1" customWidth="1"/>
    <col min="13572" max="13572" width="14.7109375" style="98" customWidth="1"/>
    <col min="13573" max="13573" width="0" style="98" hidden="1" customWidth="1"/>
    <col min="13574" max="13574" width="14.7109375" style="98" customWidth="1"/>
    <col min="13575" max="13824" width="9.140625" style="98"/>
    <col min="13825" max="13825" width="6.7109375" style="98" customWidth="1"/>
    <col min="13826" max="13826" width="54.7109375" style="98" customWidth="1"/>
    <col min="13827" max="13827" width="0" style="98" hidden="1" customWidth="1"/>
    <col min="13828" max="13828" width="14.7109375" style="98" customWidth="1"/>
    <col min="13829" max="13829" width="0" style="98" hidden="1" customWidth="1"/>
    <col min="13830" max="13830" width="14.7109375" style="98" customWidth="1"/>
    <col min="13831" max="14080" width="9.140625" style="98"/>
    <col min="14081" max="14081" width="6.7109375" style="98" customWidth="1"/>
    <col min="14082" max="14082" width="54.7109375" style="98" customWidth="1"/>
    <col min="14083" max="14083" width="0" style="98" hidden="1" customWidth="1"/>
    <col min="14084" max="14084" width="14.7109375" style="98" customWidth="1"/>
    <col min="14085" max="14085" width="0" style="98" hidden="1" customWidth="1"/>
    <col min="14086" max="14086" width="14.7109375" style="98" customWidth="1"/>
    <col min="14087" max="14336" width="9.140625" style="98"/>
    <col min="14337" max="14337" width="6.7109375" style="98" customWidth="1"/>
    <col min="14338" max="14338" width="54.7109375" style="98" customWidth="1"/>
    <col min="14339" max="14339" width="0" style="98" hidden="1" customWidth="1"/>
    <col min="14340" max="14340" width="14.7109375" style="98" customWidth="1"/>
    <col min="14341" max="14341" width="0" style="98" hidden="1" customWidth="1"/>
    <col min="14342" max="14342" width="14.7109375" style="98" customWidth="1"/>
    <col min="14343" max="14592" width="9.140625" style="98"/>
    <col min="14593" max="14593" width="6.7109375" style="98" customWidth="1"/>
    <col min="14594" max="14594" width="54.7109375" style="98" customWidth="1"/>
    <col min="14595" max="14595" width="0" style="98" hidden="1" customWidth="1"/>
    <col min="14596" max="14596" width="14.7109375" style="98" customWidth="1"/>
    <col min="14597" max="14597" width="0" style="98" hidden="1" customWidth="1"/>
    <col min="14598" max="14598" width="14.7109375" style="98" customWidth="1"/>
    <col min="14599" max="14848" width="9.140625" style="98"/>
    <col min="14849" max="14849" width="6.7109375" style="98" customWidth="1"/>
    <col min="14850" max="14850" width="54.7109375" style="98" customWidth="1"/>
    <col min="14851" max="14851" width="0" style="98" hidden="1" customWidth="1"/>
    <col min="14852" max="14852" width="14.7109375" style="98" customWidth="1"/>
    <col min="14853" max="14853" width="0" style="98" hidden="1" customWidth="1"/>
    <col min="14854" max="14854" width="14.7109375" style="98" customWidth="1"/>
    <col min="14855" max="15104" width="9.140625" style="98"/>
    <col min="15105" max="15105" width="6.7109375" style="98" customWidth="1"/>
    <col min="15106" max="15106" width="54.7109375" style="98" customWidth="1"/>
    <col min="15107" max="15107" width="0" style="98" hidden="1" customWidth="1"/>
    <col min="15108" max="15108" width="14.7109375" style="98" customWidth="1"/>
    <col min="15109" max="15109" width="0" style="98" hidden="1" customWidth="1"/>
    <col min="15110" max="15110" width="14.7109375" style="98" customWidth="1"/>
    <col min="15111" max="15360" width="9.140625" style="98"/>
    <col min="15361" max="15361" width="6.7109375" style="98" customWidth="1"/>
    <col min="15362" max="15362" width="54.7109375" style="98" customWidth="1"/>
    <col min="15363" max="15363" width="0" style="98" hidden="1" customWidth="1"/>
    <col min="15364" max="15364" width="14.7109375" style="98" customWidth="1"/>
    <col min="15365" max="15365" width="0" style="98" hidden="1" customWidth="1"/>
    <col min="15366" max="15366" width="14.7109375" style="98" customWidth="1"/>
    <col min="15367" max="15616" width="9.140625" style="98"/>
    <col min="15617" max="15617" width="6.7109375" style="98" customWidth="1"/>
    <col min="15618" max="15618" width="54.7109375" style="98" customWidth="1"/>
    <col min="15619" max="15619" width="0" style="98" hidden="1" customWidth="1"/>
    <col min="15620" max="15620" width="14.7109375" style="98" customWidth="1"/>
    <col min="15621" max="15621" width="0" style="98" hidden="1" customWidth="1"/>
    <col min="15622" max="15622" width="14.7109375" style="98" customWidth="1"/>
    <col min="15623" max="15872" width="9.140625" style="98"/>
    <col min="15873" max="15873" width="6.7109375" style="98" customWidth="1"/>
    <col min="15874" max="15874" width="54.7109375" style="98" customWidth="1"/>
    <col min="15875" max="15875" width="0" style="98" hidden="1" customWidth="1"/>
    <col min="15876" max="15876" width="14.7109375" style="98" customWidth="1"/>
    <col min="15877" max="15877" width="0" style="98" hidden="1" customWidth="1"/>
    <col min="15878" max="15878" width="14.7109375" style="98" customWidth="1"/>
    <col min="15879" max="16128" width="9.140625" style="98"/>
    <col min="16129" max="16129" width="6.7109375" style="98" customWidth="1"/>
    <col min="16130" max="16130" width="54.7109375" style="98" customWidth="1"/>
    <col min="16131" max="16131" width="0" style="98" hidden="1" customWidth="1"/>
    <col min="16132" max="16132" width="14.7109375" style="98" customWidth="1"/>
    <col min="16133" max="16133" width="0" style="98" hidden="1" customWidth="1"/>
    <col min="16134" max="16134" width="14.7109375" style="98" customWidth="1"/>
    <col min="16135" max="16384" width="9.140625" style="98"/>
  </cols>
  <sheetData>
    <row r="1" spans="1:9">
      <c r="A1" s="343" t="s">
        <v>876</v>
      </c>
      <c r="B1" s="161"/>
      <c r="C1" s="123"/>
      <c r="D1" s="25"/>
      <c r="E1" s="25"/>
      <c r="F1" s="6" t="s">
        <v>858</v>
      </c>
    </row>
    <row r="2" spans="1:9">
      <c r="A2" s="5"/>
      <c r="B2" s="161"/>
      <c r="C2" s="123"/>
      <c r="D2" s="25"/>
      <c r="E2" s="25"/>
      <c r="F2" s="5" t="s">
        <v>862</v>
      </c>
    </row>
    <row r="3" spans="1:9">
      <c r="A3" s="13" t="str">
        <f>[3]REKVIZITAI!A3</f>
        <v>Ataskaitinis laikotarpis: [2023-12-31]</v>
      </c>
      <c r="B3" s="161"/>
      <c r="C3" s="123"/>
      <c r="D3" s="25"/>
      <c r="E3" s="25"/>
      <c r="F3" s="5" t="s">
        <v>863</v>
      </c>
    </row>
    <row r="4" spans="1:9">
      <c r="A4" s="13" t="str">
        <f>[3]REKVIZITAI!A4</f>
        <v>[188204587] - [Kėdainių krašto muziejus]</v>
      </c>
      <c r="B4" s="161"/>
      <c r="C4" s="123"/>
      <c r="D4" s="25"/>
      <c r="E4" s="25"/>
      <c r="F4" s="25"/>
    </row>
    <row r="5" spans="1:9" s="92" customFormat="1">
      <c r="A5" s="3" t="s">
        <v>0</v>
      </c>
      <c r="B5" s="9"/>
      <c r="C5" s="10"/>
      <c r="D5" s="10"/>
      <c r="E5" s="10"/>
      <c r="F5" s="10"/>
      <c r="G5" s="9"/>
    </row>
    <row r="6" spans="1:9" s="92" customFormat="1">
      <c r="A6" s="3"/>
      <c r="B6" s="9"/>
      <c r="C6" s="10"/>
      <c r="D6" s="10"/>
      <c r="E6" s="10"/>
      <c r="F6" s="10"/>
      <c r="G6" s="9"/>
    </row>
    <row r="7" spans="1:9" s="92" customFormat="1">
      <c r="A7" s="3"/>
      <c r="B7" s="446" t="s">
        <v>877</v>
      </c>
      <c r="C7" s="446"/>
      <c r="D7" s="446"/>
      <c r="E7" s="446"/>
      <c r="F7" s="446"/>
      <c r="G7" s="9"/>
    </row>
    <row r="8" spans="1:9" s="92" customFormat="1">
      <c r="A8" s="13"/>
      <c r="B8" s="446"/>
      <c r="C8" s="446"/>
      <c r="D8" s="446"/>
      <c r="E8" s="446"/>
      <c r="F8" s="446"/>
      <c r="G8" s="9"/>
    </row>
    <row r="9" spans="1:9" s="92" customFormat="1">
      <c r="A9" s="3"/>
      <c r="B9" s="14"/>
      <c r="C9" s="15"/>
      <c r="D9" s="15"/>
      <c r="E9" s="15"/>
      <c r="F9" s="15"/>
      <c r="G9" s="14"/>
      <c r="H9" s="14"/>
      <c r="I9" s="14"/>
    </row>
    <row r="10" spans="1:9" s="108" customFormat="1" ht="51">
      <c r="A10" s="16" t="s">
        <v>1</v>
      </c>
      <c r="B10" s="174" t="s">
        <v>203</v>
      </c>
      <c r="C10" s="411" t="s">
        <v>3</v>
      </c>
      <c r="D10" s="175" t="s">
        <v>662</v>
      </c>
      <c r="E10" s="107" t="s">
        <v>293</v>
      </c>
      <c r="F10" s="16" t="s">
        <v>663</v>
      </c>
    </row>
    <row r="11" spans="1:9">
      <c r="A11" s="16">
        <v>1</v>
      </c>
      <c r="B11" s="176">
        <v>2</v>
      </c>
      <c r="C11" s="413"/>
      <c r="D11" s="175">
        <v>3</v>
      </c>
      <c r="E11" s="175"/>
      <c r="F11" s="16">
        <v>4</v>
      </c>
    </row>
    <row r="12" spans="1:9" ht="25.5" hidden="1">
      <c r="A12" s="177"/>
      <c r="B12" s="178" t="s">
        <v>3</v>
      </c>
      <c r="C12" s="94"/>
      <c r="D12" s="20" t="s">
        <v>295</v>
      </c>
      <c r="E12" s="20"/>
      <c r="F12" s="20" t="s">
        <v>296</v>
      </c>
    </row>
    <row r="13" spans="1:9">
      <c r="A13" s="179" t="s">
        <v>297</v>
      </c>
      <c r="B13" s="243" t="s">
        <v>664</v>
      </c>
      <c r="C13" s="231" t="s">
        <v>665</v>
      </c>
      <c r="D13" s="244">
        <f>(D14+D16)</f>
        <v>38539.599999999999</v>
      </c>
      <c r="E13" s="245"/>
      <c r="F13" s="244">
        <f>(F14+F16)</f>
        <v>27459.599999999999</v>
      </c>
    </row>
    <row r="14" spans="1:9">
      <c r="A14" s="95" t="s">
        <v>300</v>
      </c>
      <c r="B14" s="246" t="s">
        <v>666</v>
      </c>
      <c r="C14" s="231" t="s">
        <v>667</v>
      </c>
      <c r="D14" s="247"/>
      <c r="E14" s="248">
        <v>7711</v>
      </c>
      <c r="F14" s="247"/>
    </row>
    <row r="15" spans="1:9" ht="25.5">
      <c r="A15" s="95" t="s">
        <v>303</v>
      </c>
      <c r="B15" s="246" t="s">
        <v>668</v>
      </c>
      <c r="C15" s="231" t="s">
        <v>669</v>
      </c>
      <c r="D15" s="247"/>
      <c r="E15" s="248"/>
      <c r="F15" s="180"/>
    </row>
    <row r="16" spans="1:9">
      <c r="A16" s="181" t="s">
        <v>306</v>
      </c>
      <c r="B16" s="246" t="s">
        <v>670</v>
      </c>
      <c r="C16" s="231" t="s">
        <v>671</v>
      </c>
      <c r="D16" s="182">
        <v>38539.599999999999</v>
      </c>
      <c r="E16" s="183"/>
      <c r="F16" s="182">
        <v>27459.599999999999</v>
      </c>
    </row>
    <row r="17" spans="1:6">
      <c r="A17" s="181" t="s">
        <v>309</v>
      </c>
      <c r="B17" s="246" t="s">
        <v>367</v>
      </c>
      <c r="C17" s="231" t="s">
        <v>672</v>
      </c>
      <c r="D17" s="247"/>
      <c r="E17" s="248"/>
      <c r="F17" s="247"/>
    </row>
    <row r="18" spans="1:6">
      <c r="A18" s="181" t="s">
        <v>324</v>
      </c>
      <c r="B18" s="246" t="s">
        <v>673</v>
      </c>
      <c r="C18" s="231" t="s">
        <v>674</v>
      </c>
      <c r="D18" s="247"/>
      <c r="E18" s="248">
        <v>7712</v>
      </c>
      <c r="F18" s="247"/>
    </row>
    <row r="19" spans="1:6">
      <c r="A19" s="95" t="s">
        <v>327</v>
      </c>
      <c r="B19" s="249" t="s">
        <v>661</v>
      </c>
      <c r="C19" s="231" t="s">
        <v>675</v>
      </c>
      <c r="D19" s="244">
        <f>D13+D18</f>
        <v>38539.599999999999</v>
      </c>
      <c r="E19" s="245"/>
      <c r="F19" s="244">
        <f>F13+F18</f>
        <v>27459.599999999999</v>
      </c>
    </row>
    <row r="20" spans="1:6" ht="12.75" customHeight="1">
      <c r="A20" s="98"/>
      <c r="B20" s="100" t="s">
        <v>676</v>
      </c>
      <c r="C20" s="8"/>
    </row>
    <row r="21" spans="1:6" ht="25.5">
      <c r="B21" s="100" t="s">
        <v>677</v>
      </c>
      <c r="C21" s="99"/>
    </row>
    <row r="23" spans="1:6">
      <c r="B23" s="184"/>
      <c r="C23" s="132"/>
      <c r="D23" s="185"/>
      <c r="E23" s="185"/>
    </row>
    <row r="24" spans="1:6">
      <c r="B24" s="27"/>
      <c r="D24" s="8"/>
      <c r="E24" s="8"/>
    </row>
    <row r="26" spans="1:6">
      <c r="A26" s="18" t="s">
        <v>678</v>
      </c>
      <c r="B26" s="186"/>
      <c r="C26" s="104"/>
      <c r="D26" s="104"/>
      <c r="E26" s="104"/>
      <c r="F26" s="104"/>
    </row>
    <row r="27" spans="1:6">
      <c r="A27" s="3"/>
    </row>
    <row r="28" spans="1:6">
      <c r="A28" s="105" t="s">
        <v>11</v>
      </c>
    </row>
    <row r="29" spans="1:6">
      <c r="A29" s="105" t="s">
        <v>11</v>
      </c>
    </row>
    <row r="30" spans="1:6">
      <c r="A30" s="105" t="s">
        <v>11</v>
      </c>
    </row>
  </sheetData>
  <sheetProtection algorithmName="SHA-512" hashValue="TZ6oQCLPDHQbZ/hMSk/jrPXHrz1ToUjBhKcA2Nqme+BPKhqu+leAkDDxaiGpEOla0AD/C1BicdKAeaGTbB4xlg==" saltValue="nCrcyyOEIcgUUHgNciXpnw==" spinCount="100000" sheet="1" formatColumns="0"/>
  <mergeCells count="2">
    <mergeCell ref="C10:C11"/>
    <mergeCell ref="B7:F8"/>
  </mergeCells>
  <pageMargins left="0.78740157480314965" right="0.78740157480314965" top="1.1811023622047245" bottom="0.39370078740157483" header="0.39370078740157483" footer="0.39370078740157483"/>
  <pageSetup paperSize="9" scale="94" fitToHeight="0" orientation="portrait" blackAndWhite="1" r:id="rId1"/>
  <headerFooter scaleWithDoc="0" alignWithMargins="0">
    <oddHeader>&amp;R&amp;"Times New Roman,Regular"&amp;A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0F75-198B-480D-B754-E4487A352DF5}">
  <sheetPr>
    <tabColor theme="0"/>
    <pageSetUpPr fitToPage="1"/>
  </sheetPr>
  <dimension ref="A1:IN41"/>
  <sheetViews>
    <sheetView zoomScaleNormal="100" zoomScaleSheetLayoutView="100" workbookViewId="0">
      <selection activeCell="F3" sqref="F3"/>
    </sheetView>
  </sheetViews>
  <sheetFormatPr defaultColWidth="9.140625" defaultRowHeight="12.75"/>
  <cols>
    <col min="1" max="1" width="6.7109375" style="207" customWidth="1"/>
    <col min="2" max="2" width="54.7109375" style="207" customWidth="1"/>
    <col min="3" max="3" width="14.7109375" style="229" hidden="1" customWidth="1"/>
    <col min="4" max="4" width="18.85546875" style="102" customWidth="1"/>
    <col min="5" max="5" width="8.42578125" style="228" hidden="1" customWidth="1"/>
    <col min="6" max="6" width="17" style="102" customWidth="1"/>
    <col min="7" max="7" width="17" style="102" hidden="1" customWidth="1"/>
    <col min="8" max="256" width="9.140625" style="3"/>
    <col min="257" max="257" width="6.7109375" style="3" customWidth="1"/>
    <col min="258" max="258" width="54.7109375" style="3" customWidth="1"/>
    <col min="259" max="259" width="0" style="3" hidden="1" customWidth="1"/>
    <col min="260" max="260" width="18.85546875" style="3" customWidth="1"/>
    <col min="261" max="261" width="0" style="3" hidden="1" customWidth="1"/>
    <col min="262" max="262" width="17" style="3" customWidth="1"/>
    <col min="263" max="263" width="0" style="3" hidden="1" customWidth="1"/>
    <col min="264" max="512" width="9.140625" style="3"/>
    <col min="513" max="513" width="6.7109375" style="3" customWidth="1"/>
    <col min="514" max="514" width="54.7109375" style="3" customWidth="1"/>
    <col min="515" max="515" width="0" style="3" hidden="1" customWidth="1"/>
    <col min="516" max="516" width="18.85546875" style="3" customWidth="1"/>
    <col min="517" max="517" width="0" style="3" hidden="1" customWidth="1"/>
    <col min="518" max="518" width="17" style="3" customWidth="1"/>
    <col min="519" max="519" width="0" style="3" hidden="1" customWidth="1"/>
    <col min="520" max="768" width="9.140625" style="3"/>
    <col min="769" max="769" width="6.7109375" style="3" customWidth="1"/>
    <col min="770" max="770" width="54.7109375" style="3" customWidth="1"/>
    <col min="771" max="771" width="0" style="3" hidden="1" customWidth="1"/>
    <col min="772" max="772" width="18.85546875" style="3" customWidth="1"/>
    <col min="773" max="773" width="0" style="3" hidden="1" customWidth="1"/>
    <col min="774" max="774" width="17" style="3" customWidth="1"/>
    <col min="775" max="775" width="0" style="3" hidden="1" customWidth="1"/>
    <col min="776" max="1024" width="9.140625" style="3"/>
    <col min="1025" max="1025" width="6.7109375" style="3" customWidth="1"/>
    <col min="1026" max="1026" width="54.7109375" style="3" customWidth="1"/>
    <col min="1027" max="1027" width="0" style="3" hidden="1" customWidth="1"/>
    <col min="1028" max="1028" width="18.85546875" style="3" customWidth="1"/>
    <col min="1029" max="1029" width="0" style="3" hidden="1" customWidth="1"/>
    <col min="1030" max="1030" width="17" style="3" customWidth="1"/>
    <col min="1031" max="1031" width="0" style="3" hidden="1" customWidth="1"/>
    <col min="1032" max="1280" width="9.140625" style="3"/>
    <col min="1281" max="1281" width="6.7109375" style="3" customWidth="1"/>
    <col min="1282" max="1282" width="54.7109375" style="3" customWidth="1"/>
    <col min="1283" max="1283" width="0" style="3" hidden="1" customWidth="1"/>
    <col min="1284" max="1284" width="18.85546875" style="3" customWidth="1"/>
    <col min="1285" max="1285" width="0" style="3" hidden="1" customWidth="1"/>
    <col min="1286" max="1286" width="17" style="3" customWidth="1"/>
    <col min="1287" max="1287" width="0" style="3" hidden="1" customWidth="1"/>
    <col min="1288" max="1536" width="9.140625" style="3"/>
    <col min="1537" max="1537" width="6.7109375" style="3" customWidth="1"/>
    <col min="1538" max="1538" width="54.7109375" style="3" customWidth="1"/>
    <col min="1539" max="1539" width="0" style="3" hidden="1" customWidth="1"/>
    <col min="1540" max="1540" width="18.85546875" style="3" customWidth="1"/>
    <col min="1541" max="1541" width="0" style="3" hidden="1" customWidth="1"/>
    <col min="1542" max="1542" width="17" style="3" customWidth="1"/>
    <col min="1543" max="1543" width="0" style="3" hidden="1" customWidth="1"/>
    <col min="1544" max="1792" width="9.140625" style="3"/>
    <col min="1793" max="1793" width="6.7109375" style="3" customWidth="1"/>
    <col min="1794" max="1794" width="54.7109375" style="3" customWidth="1"/>
    <col min="1795" max="1795" width="0" style="3" hidden="1" customWidth="1"/>
    <col min="1796" max="1796" width="18.85546875" style="3" customWidth="1"/>
    <col min="1797" max="1797" width="0" style="3" hidden="1" customWidth="1"/>
    <col min="1798" max="1798" width="17" style="3" customWidth="1"/>
    <col min="1799" max="1799" width="0" style="3" hidden="1" customWidth="1"/>
    <col min="1800" max="2048" width="9.140625" style="3"/>
    <col min="2049" max="2049" width="6.7109375" style="3" customWidth="1"/>
    <col min="2050" max="2050" width="54.7109375" style="3" customWidth="1"/>
    <col min="2051" max="2051" width="0" style="3" hidden="1" customWidth="1"/>
    <col min="2052" max="2052" width="18.85546875" style="3" customWidth="1"/>
    <col min="2053" max="2053" width="0" style="3" hidden="1" customWidth="1"/>
    <col min="2054" max="2054" width="17" style="3" customWidth="1"/>
    <col min="2055" max="2055" width="0" style="3" hidden="1" customWidth="1"/>
    <col min="2056" max="2304" width="9.140625" style="3"/>
    <col min="2305" max="2305" width="6.7109375" style="3" customWidth="1"/>
    <col min="2306" max="2306" width="54.7109375" style="3" customWidth="1"/>
    <col min="2307" max="2307" width="0" style="3" hidden="1" customWidth="1"/>
    <col min="2308" max="2308" width="18.85546875" style="3" customWidth="1"/>
    <col min="2309" max="2309" width="0" style="3" hidden="1" customWidth="1"/>
    <col min="2310" max="2310" width="17" style="3" customWidth="1"/>
    <col min="2311" max="2311" width="0" style="3" hidden="1" customWidth="1"/>
    <col min="2312" max="2560" width="9.140625" style="3"/>
    <col min="2561" max="2561" width="6.7109375" style="3" customWidth="1"/>
    <col min="2562" max="2562" width="54.7109375" style="3" customWidth="1"/>
    <col min="2563" max="2563" width="0" style="3" hidden="1" customWidth="1"/>
    <col min="2564" max="2564" width="18.85546875" style="3" customWidth="1"/>
    <col min="2565" max="2565" width="0" style="3" hidden="1" customWidth="1"/>
    <col min="2566" max="2566" width="17" style="3" customWidth="1"/>
    <col min="2567" max="2567" width="0" style="3" hidden="1" customWidth="1"/>
    <col min="2568" max="2816" width="9.140625" style="3"/>
    <col min="2817" max="2817" width="6.7109375" style="3" customWidth="1"/>
    <col min="2818" max="2818" width="54.7109375" style="3" customWidth="1"/>
    <col min="2819" max="2819" width="0" style="3" hidden="1" customWidth="1"/>
    <col min="2820" max="2820" width="18.85546875" style="3" customWidth="1"/>
    <col min="2821" max="2821" width="0" style="3" hidden="1" customWidth="1"/>
    <col min="2822" max="2822" width="17" style="3" customWidth="1"/>
    <col min="2823" max="2823" width="0" style="3" hidden="1" customWidth="1"/>
    <col min="2824" max="3072" width="9.140625" style="3"/>
    <col min="3073" max="3073" width="6.7109375" style="3" customWidth="1"/>
    <col min="3074" max="3074" width="54.7109375" style="3" customWidth="1"/>
    <col min="3075" max="3075" width="0" style="3" hidden="1" customWidth="1"/>
    <col min="3076" max="3076" width="18.85546875" style="3" customWidth="1"/>
    <col min="3077" max="3077" width="0" style="3" hidden="1" customWidth="1"/>
    <col min="3078" max="3078" width="17" style="3" customWidth="1"/>
    <col min="3079" max="3079" width="0" style="3" hidden="1" customWidth="1"/>
    <col min="3080" max="3328" width="9.140625" style="3"/>
    <col min="3329" max="3329" width="6.7109375" style="3" customWidth="1"/>
    <col min="3330" max="3330" width="54.7109375" style="3" customWidth="1"/>
    <col min="3331" max="3331" width="0" style="3" hidden="1" customWidth="1"/>
    <col min="3332" max="3332" width="18.85546875" style="3" customWidth="1"/>
    <col min="3333" max="3333" width="0" style="3" hidden="1" customWidth="1"/>
    <col min="3334" max="3334" width="17" style="3" customWidth="1"/>
    <col min="3335" max="3335" width="0" style="3" hidden="1" customWidth="1"/>
    <col min="3336" max="3584" width="9.140625" style="3"/>
    <col min="3585" max="3585" width="6.7109375" style="3" customWidth="1"/>
    <col min="3586" max="3586" width="54.7109375" style="3" customWidth="1"/>
    <col min="3587" max="3587" width="0" style="3" hidden="1" customWidth="1"/>
    <col min="3588" max="3588" width="18.85546875" style="3" customWidth="1"/>
    <col min="3589" max="3589" width="0" style="3" hidden="1" customWidth="1"/>
    <col min="3590" max="3590" width="17" style="3" customWidth="1"/>
    <col min="3591" max="3591" width="0" style="3" hidden="1" customWidth="1"/>
    <col min="3592" max="3840" width="9.140625" style="3"/>
    <col min="3841" max="3841" width="6.7109375" style="3" customWidth="1"/>
    <col min="3842" max="3842" width="54.7109375" style="3" customWidth="1"/>
    <col min="3843" max="3843" width="0" style="3" hidden="1" customWidth="1"/>
    <col min="3844" max="3844" width="18.85546875" style="3" customWidth="1"/>
    <col min="3845" max="3845" width="0" style="3" hidden="1" customWidth="1"/>
    <col min="3846" max="3846" width="17" style="3" customWidth="1"/>
    <col min="3847" max="3847" width="0" style="3" hidden="1" customWidth="1"/>
    <col min="3848" max="4096" width="9.140625" style="3"/>
    <col min="4097" max="4097" width="6.7109375" style="3" customWidth="1"/>
    <col min="4098" max="4098" width="54.7109375" style="3" customWidth="1"/>
    <col min="4099" max="4099" width="0" style="3" hidden="1" customWidth="1"/>
    <col min="4100" max="4100" width="18.85546875" style="3" customWidth="1"/>
    <col min="4101" max="4101" width="0" style="3" hidden="1" customWidth="1"/>
    <col min="4102" max="4102" width="17" style="3" customWidth="1"/>
    <col min="4103" max="4103" width="0" style="3" hidden="1" customWidth="1"/>
    <col min="4104" max="4352" width="9.140625" style="3"/>
    <col min="4353" max="4353" width="6.7109375" style="3" customWidth="1"/>
    <col min="4354" max="4354" width="54.7109375" style="3" customWidth="1"/>
    <col min="4355" max="4355" width="0" style="3" hidden="1" customWidth="1"/>
    <col min="4356" max="4356" width="18.85546875" style="3" customWidth="1"/>
    <col min="4357" max="4357" width="0" style="3" hidden="1" customWidth="1"/>
    <col min="4358" max="4358" width="17" style="3" customWidth="1"/>
    <col min="4359" max="4359" width="0" style="3" hidden="1" customWidth="1"/>
    <col min="4360" max="4608" width="9.140625" style="3"/>
    <col min="4609" max="4609" width="6.7109375" style="3" customWidth="1"/>
    <col min="4610" max="4610" width="54.7109375" style="3" customWidth="1"/>
    <col min="4611" max="4611" width="0" style="3" hidden="1" customWidth="1"/>
    <col min="4612" max="4612" width="18.85546875" style="3" customWidth="1"/>
    <col min="4613" max="4613" width="0" style="3" hidden="1" customWidth="1"/>
    <col min="4614" max="4614" width="17" style="3" customWidth="1"/>
    <col min="4615" max="4615" width="0" style="3" hidden="1" customWidth="1"/>
    <col min="4616" max="4864" width="9.140625" style="3"/>
    <col min="4865" max="4865" width="6.7109375" style="3" customWidth="1"/>
    <col min="4866" max="4866" width="54.7109375" style="3" customWidth="1"/>
    <col min="4867" max="4867" width="0" style="3" hidden="1" customWidth="1"/>
    <col min="4868" max="4868" width="18.85546875" style="3" customWidth="1"/>
    <col min="4869" max="4869" width="0" style="3" hidden="1" customWidth="1"/>
    <col min="4870" max="4870" width="17" style="3" customWidth="1"/>
    <col min="4871" max="4871" width="0" style="3" hidden="1" customWidth="1"/>
    <col min="4872" max="5120" width="9.140625" style="3"/>
    <col min="5121" max="5121" width="6.7109375" style="3" customWidth="1"/>
    <col min="5122" max="5122" width="54.7109375" style="3" customWidth="1"/>
    <col min="5123" max="5123" width="0" style="3" hidden="1" customWidth="1"/>
    <col min="5124" max="5124" width="18.85546875" style="3" customWidth="1"/>
    <col min="5125" max="5125" width="0" style="3" hidden="1" customWidth="1"/>
    <col min="5126" max="5126" width="17" style="3" customWidth="1"/>
    <col min="5127" max="5127" width="0" style="3" hidden="1" customWidth="1"/>
    <col min="5128" max="5376" width="9.140625" style="3"/>
    <col min="5377" max="5377" width="6.7109375" style="3" customWidth="1"/>
    <col min="5378" max="5378" width="54.7109375" style="3" customWidth="1"/>
    <col min="5379" max="5379" width="0" style="3" hidden="1" customWidth="1"/>
    <col min="5380" max="5380" width="18.85546875" style="3" customWidth="1"/>
    <col min="5381" max="5381" width="0" style="3" hidden="1" customWidth="1"/>
    <col min="5382" max="5382" width="17" style="3" customWidth="1"/>
    <col min="5383" max="5383" width="0" style="3" hidden="1" customWidth="1"/>
    <col min="5384" max="5632" width="9.140625" style="3"/>
    <col min="5633" max="5633" width="6.7109375" style="3" customWidth="1"/>
    <col min="5634" max="5634" width="54.7109375" style="3" customWidth="1"/>
    <col min="5635" max="5635" width="0" style="3" hidden="1" customWidth="1"/>
    <col min="5636" max="5636" width="18.85546875" style="3" customWidth="1"/>
    <col min="5637" max="5637" width="0" style="3" hidden="1" customWidth="1"/>
    <col min="5638" max="5638" width="17" style="3" customWidth="1"/>
    <col min="5639" max="5639" width="0" style="3" hidden="1" customWidth="1"/>
    <col min="5640" max="5888" width="9.140625" style="3"/>
    <col min="5889" max="5889" width="6.7109375" style="3" customWidth="1"/>
    <col min="5890" max="5890" width="54.7109375" style="3" customWidth="1"/>
    <col min="5891" max="5891" width="0" style="3" hidden="1" customWidth="1"/>
    <col min="5892" max="5892" width="18.85546875" style="3" customWidth="1"/>
    <col min="5893" max="5893" width="0" style="3" hidden="1" customWidth="1"/>
    <col min="5894" max="5894" width="17" style="3" customWidth="1"/>
    <col min="5895" max="5895" width="0" style="3" hidden="1" customWidth="1"/>
    <col min="5896" max="6144" width="9.140625" style="3"/>
    <col min="6145" max="6145" width="6.7109375" style="3" customWidth="1"/>
    <col min="6146" max="6146" width="54.7109375" style="3" customWidth="1"/>
    <col min="6147" max="6147" width="0" style="3" hidden="1" customWidth="1"/>
    <col min="6148" max="6148" width="18.85546875" style="3" customWidth="1"/>
    <col min="6149" max="6149" width="0" style="3" hidden="1" customWidth="1"/>
    <col min="6150" max="6150" width="17" style="3" customWidth="1"/>
    <col min="6151" max="6151" width="0" style="3" hidden="1" customWidth="1"/>
    <col min="6152" max="6400" width="9.140625" style="3"/>
    <col min="6401" max="6401" width="6.7109375" style="3" customWidth="1"/>
    <col min="6402" max="6402" width="54.7109375" style="3" customWidth="1"/>
    <col min="6403" max="6403" width="0" style="3" hidden="1" customWidth="1"/>
    <col min="6404" max="6404" width="18.85546875" style="3" customWidth="1"/>
    <col min="6405" max="6405" width="0" style="3" hidden="1" customWidth="1"/>
    <col min="6406" max="6406" width="17" style="3" customWidth="1"/>
    <col min="6407" max="6407" width="0" style="3" hidden="1" customWidth="1"/>
    <col min="6408" max="6656" width="9.140625" style="3"/>
    <col min="6657" max="6657" width="6.7109375" style="3" customWidth="1"/>
    <col min="6658" max="6658" width="54.7109375" style="3" customWidth="1"/>
    <col min="6659" max="6659" width="0" style="3" hidden="1" customWidth="1"/>
    <col min="6660" max="6660" width="18.85546875" style="3" customWidth="1"/>
    <col min="6661" max="6661" width="0" style="3" hidden="1" customWidth="1"/>
    <col min="6662" max="6662" width="17" style="3" customWidth="1"/>
    <col min="6663" max="6663" width="0" style="3" hidden="1" customWidth="1"/>
    <col min="6664" max="6912" width="9.140625" style="3"/>
    <col min="6913" max="6913" width="6.7109375" style="3" customWidth="1"/>
    <col min="6914" max="6914" width="54.7109375" style="3" customWidth="1"/>
    <col min="6915" max="6915" width="0" style="3" hidden="1" customWidth="1"/>
    <col min="6916" max="6916" width="18.85546875" style="3" customWidth="1"/>
    <col min="6917" max="6917" width="0" style="3" hidden="1" customWidth="1"/>
    <col min="6918" max="6918" width="17" style="3" customWidth="1"/>
    <col min="6919" max="6919" width="0" style="3" hidden="1" customWidth="1"/>
    <col min="6920" max="7168" width="9.140625" style="3"/>
    <col min="7169" max="7169" width="6.7109375" style="3" customWidth="1"/>
    <col min="7170" max="7170" width="54.7109375" style="3" customWidth="1"/>
    <col min="7171" max="7171" width="0" style="3" hidden="1" customWidth="1"/>
    <col min="7172" max="7172" width="18.85546875" style="3" customWidth="1"/>
    <col min="7173" max="7173" width="0" style="3" hidden="1" customWidth="1"/>
    <col min="7174" max="7174" width="17" style="3" customWidth="1"/>
    <col min="7175" max="7175" width="0" style="3" hidden="1" customWidth="1"/>
    <col min="7176" max="7424" width="9.140625" style="3"/>
    <col min="7425" max="7425" width="6.7109375" style="3" customWidth="1"/>
    <col min="7426" max="7426" width="54.7109375" style="3" customWidth="1"/>
    <col min="7427" max="7427" width="0" style="3" hidden="1" customWidth="1"/>
    <col min="7428" max="7428" width="18.85546875" style="3" customWidth="1"/>
    <col min="7429" max="7429" width="0" style="3" hidden="1" customWidth="1"/>
    <col min="7430" max="7430" width="17" style="3" customWidth="1"/>
    <col min="7431" max="7431" width="0" style="3" hidden="1" customWidth="1"/>
    <col min="7432" max="7680" width="9.140625" style="3"/>
    <col min="7681" max="7681" width="6.7109375" style="3" customWidth="1"/>
    <col min="7682" max="7682" width="54.7109375" style="3" customWidth="1"/>
    <col min="7683" max="7683" width="0" style="3" hidden="1" customWidth="1"/>
    <col min="7684" max="7684" width="18.85546875" style="3" customWidth="1"/>
    <col min="7685" max="7685" width="0" style="3" hidden="1" customWidth="1"/>
    <col min="7686" max="7686" width="17" style="3" customWidth="1"/>
    <col min="7687" max="7687" width="0" style="3" hidden="1" customWidth="1"/>
    <col min="7688" max="7936" width="9.140625" style="3"/>
    <col min="7937" max="7937" width="6.7109375" style="3" customWidth="1"/>
    <col min="7938" max="7938" width="54.7109375" style="3" customWidth="1"/>
    <col min="7939" max="7939" width="0" style="3" hidden="1" customWidth="1"/>
    <col min="7940" max="7940" width="18.85546875" style="3" customWidth="1"/>
    <col min="7941" max="7941" width="0" style="3" hidden="1" customWidth="1"/>
    <col min="7942" max="7942" width="17" style="3" customWidth="1"/>
    <col min="7943" max="7943" width="0" style="3" hidden="1" customWidth="1"/>
    <col min="7944" max="8192" width="9.140625" style="3"/>
    <col min="8193" max="8193" width="6.7109375" style="3" customWidth="1"/>
    <col min="8194" max="8194" width="54.7109375" style="3" customWidth="1"/>
    <col min="8195" max="8195" width="0" style="3" hidden="1" customWidth="1"/>
    <col min="8196" max="8196" width="18.85546875" style="3" customWidth="1"/>
    <col min="8197" max="8197" width="0" style="3" hidden="1" customWidth="1"/>
    <col min="8198" max="8198" width="17" style="3" customWidth="1"/>
    <col min="8199" max="8199" width="0" style="3" hidden="1" customWidth="1"/>
    <col min="8200" max="8448" width="9.140625" style="3"/>
    <col min="8449" max="8449" width="6.7109375" style="3" customWidth="1"/>
    <col min="8450" max="8450" width="54.7109375" style="3" customWidth="1"/>
    <col min="8451" max="8451" width="0" style="3" hidden="1" customWidth="1"/>
    <col min="8452" max="8452" width="18.85546875" style="3" customWidth="1"/>
    <col min="8453" max="8453" width="0" style="3" hidden="1" customWidth="1"/>
    <col min="8454" max="8454" width="17" style="3" customWidth="1"/>
    <col min="8455" max="8455" width="0" style="3" hidden="1" customWidth="1"/>
    <col min="8456" max="8704" width="9.140625" style="3"/>
    <col min="8705" max="8705" width="6.7109375" style="3" customWidth="1"/>
    <col min="8706" max="8706" width="54.7109375" style="3" customWidth="1"/>
    <col min="8707" max="8707" width="0" style="3" hidden="1" customWidth="1"/>
    <col min="8708" max="8708" width="18.85546875" style="3" customWidth="1"/>
    <col min="8709" max="8709" width="0" style="3" hidden="1" customWidth="1"/>
    <col min="8710" max="8710" width="17" style="3" customWidth="1"/>
    <col min="8711" max="8711" width="0" style="3" hidden="1" customWidth="1"/>
    <col min="8712" max="8960" width="9.140625" style="3"/>
    <col min="8961" max="8961" width="6.7109375" style="3" customWidth="1"/>
    <col min="8962" max="8962" width="54.7109375" style="3" customWidth="1"/>
    <col min="8963" max="8963" width="0" style="3" hidden="1" customWidth="1"/>
    <col min="8964" max="8964" width="18.85546875" style="3" customWidth="1"/>
    <col min="8965" max="8965" width="0" style="3" hidden="1" customWidth="1"/>
    <col min="8966" max="8966" width="17" style="3" customWidth="1"/>
    <col min="8967" max="8967" width="0" style="3" hidden="1" customWidth="1"/>
    <col min="8968" max="9216" width="9.140625" style="3"/>
    <col min="9217" max="9217" width="6.7109375" style="3" customWidth="1"/>
    <col min="9218" max="9218" width="54.7109375" style="3" customWidth="1"/>
    <col min="9219" max="9219" width="0" style="3" hidden="1" customWidth="1"/>
    <col min="9220" max="9220" width="18.85546875" style="3" customWidth="1"/>
    <col min="9221" max="9221" width="0" style="3" hidden="1" customWidth="1"/>
    <col min="9222" max="9222" width="17" style="3" customWidth="1"/>
    <col min="9223" max="9223" width="0" style="3" hidden="1" customWidth="1"/>
    <col min="9224" max="9472" width="9.140625" style="3"/>
    <col min="9473" max="9473" width="6.7109375" style="3" customWidth="1"/>
    <col min="9474" max="9474" width="54.7109375" style="3" customWidth="1"/>
    <col min="9475" max="9475" width="0" style="3" hidden="1" customWidth="1"/>
    <col min="9476" max="9476" width="18.85546875" style="3" customWidth="1"/>
    <col min="9477" max="9477" width="0" style="3" hidden="1" customWidth="1"/>
    <col min="9478" max="9478" width="17" style="3" customWidth="1"/>
    <col min="9479" max="9479" width="0" style="3" hidden="1" customWidth="1"/>
    <col min="9480" max="9728" width="9.140625" style="3"/>
    <col min="9729" max="9729" width="6.7109375" style="3" customWidth="1"/>
    <col min="9730" max="9730" width="54.7109375" style="3" customWidth="1"/>
    <col min="9731" max="9731" width="0" style="3" hidden="1" customWidth="1"/>
    <col min="9732" max="9732" width="18.85546875" style="3" customWidth="1"/>
    <col min="9733" max="9733" width="0" style="3" hidden="1" customWidth="1"/>
    <col min="9734" max="9734" width="17" style="3" customWidth="1"/>
    <col min="9735" max="9735" width="0" style="3" hidden="1" customWidth="1"/>
    <col min="9736" max="9984" width="9.140625" style="3"/>
    <col min="9985" max="9985" width="6.7109375" style="3" customWidth="1"/>
    <col min="9986" max="9986" width="54.7109375" style="3" customWidth="1"/>
    <col min="9987" max="9987" width="0" style="3" hidden="1" customWidth="1"/>
    <col min="9988" max="9988" width="18.85546875" style="3" customWidth="1"/>
    <col min="9989" max="9989" width="0" style="3" hidden="1" customWidth="1"/>
    <col min="9990" max="9990" width="17" style="3" customWidth="1"/>
    <col min="9991" max="9991" width="0" style="3" hidden="1" customWidth="1"/>
    <col min="9992" max="10240" width="9.140625" style="3"/>
    <col min="10241" max="10241" width="6.7109375" style="3" customWidth="1"/>
    <col min="10242" max="10242" width="54.7109375" style="3" customWidth="1"/>
    <col min="10243" max="10243" width="0" style="3" hidden="1" customWidth="1"/>
    <col min="10244" max="10244" width="18.85546875" style="3" customWidth="1"/>
    <col min="10245" max="10245" width="0" style="3" hidden="1" customWidth="1"/>
    <col min="10246" max="10246" width="17" style="3" customWidth="1"/>
    <col min="10247" max="10247" width="0" style="3" hidden="1" customWidth="1"/>
    <col min="10248" max="10496" width="9.140625" style="3"/>
    <col min="10497" max="10497" width="6.7109375" style="3" customWidth="1"/>
    <col min="10498" max="10498" width="54.7109375" style="3" customWidth="1"/>
    <col min="10499" max="10499" width="0" style="3" hidden="1" customWidth="1"/>
    <col min="10500" max="10500" width="18.85546875" style="3" customWidth="1"/>
    <col min="10501" max="10501" width="0" style="3" hidden="1" customWidth="1"/>
    <col min="10502" max="10502" width="17" style="3" customWidth="1"/>
    <col min="10503" max="10503" width="0" style="3" hidden="1" customWidth="1"/>
    <col min="10504" max="10752" width="9.140625" style="3"/>
    <col min="10753" max="10753" width="6.7109375" style="3" customWidth="1"/>
    <col min="10754" max="10754" width="54.7109375" style="3" customWidth="1"/>
    <col min="10755" max="10755" width="0" style="3" hidden="1" customWidth="1"/>
    <col min="10756" max="10756" width="18.85546875" style="3" customWidth="1"/>
    <col min="10757" max="10757" width="0" style="3" hidden="1" customWidth="1"/>
    <col min="10758" max="10758" width="17" style="3" customWidth="1"/>
    <col min="10759" max="10759" width="0" style="3" hidden="1" customWidth="1"/>
    <col min="10760" max="11008" width="9.140625" style="3"/>
    <col min="11009" max="11009" width="6.7109375" style="3" customWidth="1"/>
    <col min="11010" max="11010" width="54.7109375" style="3" customWidth="1"/>
    <col min="11011" max="11011" width="0" style="3" hidden="1" customWidth="1"/>
    <col min="11012" max="11012" width="18.85546875" style="3" customWidth="1"/>
    <col min="11013" max="11013" width="0" style="3" hidden="1" customWidth="1"/>
    <col min="11014" max="11014" width="17" style="3" customWidth="1"/>
    <col min="11015" max="11015" width="0" style="3" hidden="1" customWidth="1"/>
    <col min="11016" max="11264" width="9.140625" style="3"/>
    <col min="11265" max="11265" width="6.7109375" style="3" customWidth="1"/>
    <col min="11266" max="11266" width="54.7109375" style="3" customWidth="1"/>
    <col min="11267" max="11267" width="0" style="3" hidden="1" customWidth="1"/>
    <col min="11268" max="11268" width="18.85546875" style="3" customWidth="1"/>
    <col min="11269" max="11269" width="0" style="3" hidden="1" customWidth="1"/>
    <col min="11270" max="11270" width="17" style="3" customWidth="1"/>
    <col min="11271" max="11271" width="0" style="3" hidden="1" customWidth="1"/>
    <col min="11272" max="11520" width="9.140625" style="3"/>
    <col min="11521" max="11521" width="6.7109375" style="3" customWidth="1"/>
    <col min="11522" max="11522" width="54.7109375" style="3" customWidth="1"/>
    <col min="11523" max="11523" width="0" style="3" hidden="1" customWidth="1"/>
    <col min="11524" max="11524" width="18.85546875" style="3" customWidth="1"/>
    <col min="11525" max="11525" width="0" style="3" hidden="1" customWidth="1"/>
    <col min="11526" max="11526" width="17" style="3" customWidth="1"/>
    <col min="11527" max="11527" width="0" style="3" hidden="1" customWidth="1"/>
    <col min="11528" max="11776" width="9.140625" style="3"/>
    <col min="11777" max="11777" width="6.7109375" style="3" customWidth="1"/>
    <col min="11778" max="11778" width="54.7109375" style="3" customWidth="1"/>
    <col min="11779" max="11779" width="0" style="3" hidden="1" customWidth="1"/>
    <col min="11780" max="11780" width="18.85546875" style="3" customWidth="1"/>
    <col min="11781" max="11781" width="0" style="3" hidden="1" customWidth="1"/>
    <col min="11782" max="11782" width="17" style="3" customWidth="1"/>
    <col min="11783" max="11783" width="0" style="3" hidden="1" customWidth="1"/>
    <col min="11784" max="12032" width="9.140625" style="3"/>
    <col min="12033" max="12033" width="6.7109375" style="3" customWidth="1"/>
    <col min="12034" max="12034" width="54.7109375" style="3" customWidth="1"/>
    <col min="12035" max="12035" width="0" style="3" hidden="1" customWidth="1"/>
    <col min="12036" max="12036" width="18.85546875" style="3" customWidth="1"/>
    <col min="12037" max="12037" width="0" style="3" hidden="1" customWidth="1"/>
    <col min="12038" max="12038" width="17" style="3" customWidth="1"/>
    <col min="12039" max="12039" width="0" style="3" hidden="1" customWidth="1"/>
    <col min="12040" max="12288" width="9.140625" style="3"/>
    <col min="12289" max="12289" width="6.7109375" style="3" customWidth="1"/>
    <col min="12290" max="12290" width="54.7109375" style="3" customWidth="1"/>
    <col min="12291" max="12291" width="0" style="3" hidden="1" customWidth="1"/>
    <col min="12292" max="12292" width="18.85546875" style="3" customWidth="1"/>
    <col min="12293" max="12293" width="0" style="3" hidden="1" customWidth="1"/>
    <col min="12294" max="12294" width="17" style="3" customWidth="1"/>
    <col min="12295" max="12295" width="0" style="3" hidden="1" customWidth="1"/>
    <col min="12296" max="12544" width="9.140625" style="3"/>
    <col min="12545" max="12545" width="6.7109375" style="3" customWidth="1"/>
    <col min="12546" max="12546" width="54.7109375" style="3" customWidth="1"/>
    <col min="12547" max="12547" width="0" style="3" hidden="1" customWidth="1"/>
    <col min="12548" max="12548" width="18.85546875" style="3" customWidth="1"/>
    <col min="12549" max="12549" width="0" style="3" hidden="1" customWidth="1"/>
    <col min="12550" max="12550" width="17" style="3" customWidth="1"/>
    <col min="12551" max="12551" width="0" style="3" hidden="1" customWidth="1"/>
    <col min="12552" max="12800" width="9.140625" style="3"/>
    <col min="12801" max="12801" width="6.7109375" style="3" customWidth="1"/>
    <col min="12802" max="12802" width="54.7109375" style="3" customWidth="1"/>
    <col min="12803" max="12803" width="0" style="3" hidden="1" customWidth="1"/>
    <col min="12804" max="12804" width="18.85546875" style="3" customWidth="1"/>
    <col min="12805" max="12805" width="0" style="3" hidden="1" customWidth="1"/>
    <col min="12806" max="12806" width="17" style="3" customWidth="1"/>
    <col min="12807" max="12807" width="0" style="3" hidden="1" customWidth="1"/>
    <col min="12808" max="13056" width="9.140625" style="3"/>
    <col min="13057" max="13057" width="6.7109375" style="3" customWidth="1"/>
    <col min="13058" max="13058" width="54.7109375" style="3" customWidth="1"/>
    <col min="13059" max="13059" width="0" style="3" hidden="1" customWidth="1"/>
    <col min="13060" max="13060" width="18.85546875" style="3" customWidth="1"/>
    <col min="13061" max="13061" width="0" style="3" hidden="1" customWidth="1"/>
    <col min="13062" max="13062" width="17" style="3" customWidth="1"/>
    <col min="13063" max="13063" width="0" style="3" hidden="1" customWidth="1"/>
    <col min="13064" max="13312" width="9.140625" style="3"/>
    <col min="13313" max="13313" width="6.7109375" style="3" customWidth="1"/>
    <col min="13314" max="13314" width="54.7109375" style="3" customWidth="1"/>
    <col min="13315" max="13315" width="0" style="3" hidden="1" customWidth="1"/>
    <col min="13316" max="13316" width="18.85546875" style="3" customWidth="1"/>
    <col min="13317" max="13317" width="0" style="3" hidden="1" customWidth="1"/>
    <col min="13318" max="13318" width="17" style="3" customWidth="1"/>
    <col min="13319" max="13319" width="0" style="3" hidden="1" customWidth="1"/>
    <col min="13320" max="13568" width="9.140625" style="3"/>
    <col min="13569" max="13569" width="6.7109375" style="3" customWidth="1"/>
    <col min="13570" max="13570" width="54.7109375" style="3" customWidth="1"/>
    <col min="13571" max="13571" width="0" style="3" hidden="1" customWidth="1"/>
    <col min="13572" max="13572" width="18.85546875" style="3" customWidth="1"/>
    <col min="13573" max="13573" width="0" style="3" hidden="1" customWidth="1"/>
    <col min="13574" max="13574" width="17" style="3" customWidth="1"/>
    <col min="13575" max="13575" width="0" style="3" hidden="1" customWidth="1"/>
    <col min="13576" max="13824" width="9.140625" style="3"/>
    <col min="13825" max="13825" width="6.7109375" style="3" customWidth="1"/>
    <col min="13826" max="13826" width="54.7109375" style="3" customWidth="1"/>
    <col min="13827" max="13827" width="0" style="3" hidden="1" customWidth="1"/>
    <col min="13828" max="13828" width="18.85546875" style="3" customWidth="1"/>
    <col min="13829" max="13829" width="0" style="3" hidden="1" customWidth="1"/>
    <col min="13830" max="13830" width="17" style="3" customWidth="1"/>
    <col min="13831" max="13831" width="0" style="3" hidden="1" customWidth="1"/>
    <col min="13832" max="14080" width="9.140625" style="3"/>
    <col min="14081" max="14081" width="6.7109375" style="3" customWidth="1"/>
    <col min="14082" max="14082" width="54.7109375" style="3" customWidth="1"/>
    <col min="14083" max="14083" width="0" style="3" hidden="1" customWidth="1"/>
    <col min="14084" max="14084" width="18.85546875" style="3" customWidth="1"/>
    <col min="14085" max="14085" width="0" style="3" hidden="1" customWidth="1"/>
    <col min="14086" max="14086" width="17" style="3" customWidth="1"/>
    <col min="14087" max="14087" width="0" style="3" hidden="1" customWidth="1"/>
    <col min="14088" max="14336" width="9.140625" style="3"/>
    <col min="14337" max="14337" width="6.7109375" style="3" customWidth="1"/>
    <col min="14338" max="14338" width="54.7109375" style="3" customWidth="1"/>
    <col min="14339" max="14339" width="0" style="3" hidden="1" customWidth="1"/>
    <col min="14340" max="14340" width="18.85546875" style="3" customWidth="1"/>
    <col min="14341" max="14341" width="0" style="3" hidden="1" customWidth="1"/>
    <col min="14342" max="14342" width="17" style="3" customWidth="1"/>
    <col min="14343" max="14343" width="0" style="3" hidden="1" customWidth="1"/>
    <col min="14344" max="14592" width="9.140625" style="3"/>
    <col min="14593" max="14593" width="6.7109375" style="3" customWidth="1"/>
    <col min="14594" max="14594" width="54.7109375" style="3" customWidth="1"/>
    <col min="14595" max="14595" width="0" style="3" hidden="1" customWidth="1"/>
    <col min="14596" max="14596" width="18.85546875" style="3" customWidth="1"/>
    <col min="14597" max="14597" width="0" style="3" hidden="1" customWidth="1"/>
    <col min="14598" max="14598" width="17" style="3" customWidth="1"/>
    <col min="14599" max="14599" width="0" style="3" hidden="1" customWidth="1"/>
    <col min="14600" max="14848" width="9.140625" style="3"/>
    <col min="14849" max="14849" width="6.7109375" style="3" customWidth="1"/>
    <col min="14850" max="14850" width="54.7109375" style="3" customWidth="1"/>
    <col min="14851" max="14851" width="0" style="3" hidden="1" customWidth="1"/>
    <col min="14852" max="14852" width="18.85546875" style="3" customWidth="1"/>
    <col min="14853" max="14853" width="0" style="3" hidden="1" customWidth="1"/>
    <col min="14854" max="14854" width="17" style="3" customWidth="1"/>
    <col min="14855" max="14855" width="0" style="3" hidden="1" customWidth="1"/>
    <col min="14856" max="15104" width="9.140625" style="3"/>
    <col min="15105" max="15105" width="6.7109375" style="3" customWidth="1"/>
    <col min="15106" max="15106" width="54.7109375" style="3" customWidth="1"/>
    <col min="15107" max="15107" width="0" style="3" hidden="1" customWidth="1"/>
    <col min="15108" max="15108" width="18.85546875" style="3" customWidth="1"/>
    <col min="15109" max="15109" width="0" style="3" hidden="1" customWidth="1"/>
    <col min="15110" max="15110" width="17" style="3" customWidth="1"/>
    <col min="15111" max="15111" width="0" style="3" hidden="1" customWidth="1"/>
    <col min="15112" max="15360" width="9.140625" style="3"/>
    <col min="15361" max="15361" width="6.7109375" style="3" customWidth="1"/>
    <col min="15362" max="15362" width="54.7109375" style="3" customWidth="1"/>
    <col min="15363" max="15363" width="0" style="3" hidden="1" customWidth="1"/>
    <col min="15364" max="15364" width="18.85546875" style="3" customWidth="1"/>
    <col min="15365" max="15365" width="0" style="3" hidden="1" customWidth="1"/>
    <col min="15366" max="15366" width="17" style="3" customWidth="1"/>
    <col min="15367" max="15367" width="0" style="3" hidden="1" customWidth="1"/>
    <col min="15368" max="15616" width="9.140625" style="3"/>
    <col min="15617" max="15617" width="6.7109375" style="3" customWidth="1"/>
    <col min="15618" max="15618" width="54.7109375" style="3" customWidth="1"/>
    <col min="15619" max="15619" width="0" style="3" hidden="1" customWidth="1"/>
    <col min="15620" max="15620" width="18.85546875" style="3" customWidth="1"/>
    <col min="15621" max="15621" width="0" style="3" hidden="1" customWidth="1"/>
    <col min="15622" max="15622" width="17" style="3" customWidth="1"/>
    <col min="15623" max="15623" width="0" style="3" hidden="1" customWidth="1"/>
    <col min="15624" max="15872" width="9.140625" style="3"/>
    <col min="15873" max="15873" width="6.7109375" style="3" customWidth="1"/>
    <col min="15874" max="15874" width="54.7109375" style="3" customWidth="1"/>
    <col min="15875" max="15875" width="0" style="3" hidden="1" customWidth="1"/>
    <col min="15876" max="15876" width="18.85546875" style="3" customWidth="1"/>
    <col min="15877" max="15877" width="0" style="3" hidden="1" customWidth="1"/>
    <col min="15878" max="15878" width="17" style="3" customWidth="1"/>
    <col min="15879" max="15879" width="0" style="3" hidden="1" customWidth="1"/>
    <col min="15880" max="16128" width="9.140625" style="3"/>
    <col min="16129" max="16129" width="6.7109375" style="3" customWidth="1"/>
    <col min="16130" max="16130" width="54.7109375" style="3" customWidth="1"/>
    <col min="16131" max="16131" width="0" style="3" hidden="1" customWidth="1"/>
    <col min="16132" max="16132" width="18.85546875" style="3" customWidth="1"/>
    <col min="16133" max="16133" width="0" style="3" hidden="1" customWidth="1"/>
    <col min="16134" max="16134" width="17" style="3" customWidth="1"/>
    <col min="16135" max="16135" width="0" style="3" hidden="1" customWidth="1"/>
    <col min="16136" max="16384" width="9.140625" style="3"/>
  </cols>
  <sheetData>
    <row r="1" spans="1:7">
      <c r="F1" s="6" t="s">
        <v>858</v>
      </c>
      <c r="G1" s="98"/>
    </row>
    <row r="2" spans="1:7">
      <c r="F2" s="5" t="s">
        <v>862</v>
      </c>
      <c r="G2" s="98"/>
    </row>
    <row r="3" spans="1:7">
      <c r="F3" s="5" t="s">
        <v>863</v>
      </c>
      <c r="G3" s="98"/>
    </row>
    <row r="4" spans="1:7">
      <c r="A4" s="344" t="s">
        <v>876</v>
      </c>
      <c r="B4" s="344"/>
      <c r="C4" s="132"/>
      <c r="D4" s="187"/>
      <c r="E4" s="188"/>
      <c r="F4" s="132"/>
      <c r="G4" s="132"/>
    </row>
    <row r="5" spans="1:7">
      <c r="A5" s="189"/>
      <c r="B5" s="26"/>
      <c r="C5" s="132"/>
      <c r="D5" s="26"/>
      <c r="E5" s="190"/>
      <c r="F5" s="26"/>
      <c r="G5" s="26"/>
    </row>
    <row r="6" spans="1:7">
      <c r="A6" s="191" t="str">
        <f>[3]REKVIZITAI!A3</f>
        <v>Ataskaitinis laikotarpis: [2023-12-31]</v>
      </c>
      <c r="B6" s="26"/>
      <c r="C6" s="132"/>
      <c r="D6" s="26"/>
      <c r="E6" s="190"/>
      <c r="F6" s="26"/>
      <c r="G6" s="26"/>
    </row>
    <row r="7" spans="1:7">
      <c r="A7" s="191" t="str">
        <f>[3]REKVIZITAI!A4</f>
        <v>[188204587] - [Kėdainių krašto muziejus]</v>
      </c>
      <c r="B7" s="26"/>
      <c r="C7" s="132"/>
      <c r="D7" s="26"/>
      <c r="E7" s="190"/>
      <c r="F7" s="26"/>
      <c r="G7" s="26"/>
    </row>
    <row r="8" spans="1:7" s="92" customFormat="1">
      <c r="A8" s="189" t="s">
        <v>0</v>
      </c>
      <c r="B8" s="192"/>
      <c r="C8" s="193"/>
      <c r="D8" s="194"/>
      <c r="E8" s="195"/>
      <c r="F8" s="193"/>
      <c r="G8" s="193"/>
    </row>
    <row r="9" spans="1:7" s="92" customFormat="1">
      <c r="A9" s="189"/>
      <c r="B9" s="446" t="s">
        <v>878</v>
      </c>
      <c r="C9" s="446"/>
      <c r="D9" s="446"/>
      <c r="E9" s="446"/>
      <c r="F9" s="446"/>
      <c r="G9" s="193"/>
    </row>
    <row r="10" spans="1:7" s="92" customFormat="1">
      <c r="A10" s="189"/>
      <c r="B10" s="446"/>
      <c r="C10" s="446"/>
      <c r="D10" s="446"/>
      <c r="E10" s="446"/>
      <c r="F10" s="446"/>
      <c r="G10" s="193"/>
    </row>
    <row r="11" spans="1:7" s="92" customFormat="1">
      <c r="A11" s="191"/>
      <c r="B11" s="192"/>
      <c r="C11" s="193"/>
      <c r="D11" s="194"/>
      <c r="E11" s="195"/>
      <c r="F11" s="193"/>
      <c r="G11" s="193"/>
    </row>
    <row r="12" spans="1:7" s="92" customFormat="1">
      <c r="A12" s="189"/>
      <c r="B12" s="196"/>
      <c r="C12" s="197"/>
      <c r="D12" s="194"/>
      <c r="E12" s="195"/>
      <c r="F12" s="197"/>
      <c r="G12" s="197"/>
    </row>
    <row r="13" spans="1:7" s="202" customFormat="1" ht="63.75">
      <c r="A13" s="198" t="s">
        <v>1</v>
      </c>
      <c r="B13" s="198" t="s">
        <v>679</v>
      </c>
      <c r="C13" s="447" t="s">
        <v>3</v>
      </c>
      <c r="D13" s="200" t="s">
        <v>662</v>
      </c>
      <c r="E13" s="107" t="s">
        <v>293</v>
      </c>
      <c r="F13" s="200" t="s">
        <v>663</v>
      </c>
      <c r="G13" s="201" t="s">
        <v>680</v>
      </c>
    </row>
    <row r="14" spans="1:7" s="25" customFormat="1">
      <c r="A14" s="198">
        <v>1</v>
      </c>
      <c r="B14" s="198">
        <v>2</v>
      </c>
      <c r="C14" s="447"/>
      <c r="D14" s="203">
        <v>3</v>
      </c>
      <c r="E14" s="204"/>
      <c r="F14" s="205">
        <v>4</v>
      </c>
      <c r="G14" s="205">
        <v>5</v>
      </c>
    </row>
    <row r="15" spans="1:7" s="207" customFormat="1" hidden="1">
      <c r="A15" s="199">
        <v>1</v>
      </c>
      <c r="B15" s="199">
        <v>2</v>
      </c>
      <c r="C15" s="199"/>
      <c r="D15" s="199">
        <v>3</v>
      </c>
      <c r="E15" s="206"/>
      <c r="F15" s="199">
        <v>4</v>
      </c>
      <c r="G15" s="199" t="s">
        <v>681</v>
      </c>
    </row>
    <row r="16" spans="1:7" s="98" customFormat="1">
      <c r="A16" s="208" t="s">
        <v>21</v>
      </c>
      <c r="B16" s="235" t="s">
        <v>682</v>
      </c>
      <c r="C16" s="236" t="s">
        <v>683</v>
      </c>
      <c r="D16" s="237">
        <f>SUM(D17:D21)</f>
        <v>3010.09</v>
      </c>
      <c r="E16" s="238"/>
      <c r="F16" s="237">
        <f>SUM(F17:F21)</f>
        <v>761.5</v>
      </c>
      <c r="G16" s="209"/>
    </row>
    <row r="17" spans="1:248" s="98" customFormat="1">
      <c r="A17" s="210" t="s">
        <v>300</v>
      </c>
      <c r="B17" s="239" t="s">
        <v>684</v>
      </c>
      <c r="C17" s="236" t="s">
        <v>685</v>
      </c>
      <c r="D17" s="211">
        <v>2430.09</v>
      </c>
      <c r="E17" s="240">
        <v>7411</v>
      </c>
      <c r="F17" s="211">
        <v>761.5</v>
      </c>
      <c r="G17" s="209"/>
    </row>
    <row r="18" spans="1:248" s="98" customFormat="1">
      <c r="A18" s="210" t="s">
        <v>303</v>
      </c>
      <c r="B18" s="239" t="s">
        <v>686</v>
      </c>
      <c r="C18" s="236" t="s">
        <v>687</v>
      </c>
      <c r="D18" s="211"/>
      <c r="E18" s="240">
        <v>7413</v>
      </c>
      <c r="F18" s="211"/>
      <c r="G18" s="209"/>
    </row>
    <row r="19" spans="1:248" s="98" customFormat="1">
      <c r="A19" s="210" t="s">
        <v>306</v>
      </c>
      <c r="B19" s="239" t="s">
        <v>688</v>
      </c>
      <c r="C19" s="236" t="s">
        <v>689</v>
      </c>
      <c r="D19" s="212">
        <v>580</v>
      </c>
      <c r="E19" s="240">
        <v>7315002</v>
      </c>
      <c r="F19" s="212"/>
      <c r="G19" s="209"/>
    </row>
    <row r="20" spans="1:248" s="98" customFormat="1">
      <c r="A20" s="210" t="s">
        <v>309</v>
      </c>
      <c r="B20" s="239" t="s">
        <v>690</v>
      </c>
      <c r="C20" s="236" t="s">
        <v>691</v>
      </c>
      <c r="D20" s="212"/>
      <c r="E20" s="240">
        <v>7412002</v>
      </c>
      <c r="F20" s="212"/>
      <c r="G20" s="209"/>
    </row>
    <row r="21" spans="1:248" s="98" customFormat="1">
      <c r="A21" s="210" t="s">
        <v>312</v>
      </c>
      <c r="B21" s="239" t="s">
        <v>367</v>
      </c>
      <c r="C21" s="236" t="s">
        <v>692</v>
      </c>
      <c r="D21" s="212"/>
      <c r="E21" s="240">
        <v>77212</v>
      </c>
      <c r="F21" s="212"/>
      <c r="G21" s="209"/>
    </row>
    <row r="22" spans="1:248" s="98" customFormat="1">
      <c r="A22" s="208" t="s">
        <v>23</v>
      </c>
      <c r="B22" s="235" t="s">
        <v>693</v>
      </c>
      <c r="C22" s="236" t="s">
        <v>694</v>
      </c>
      <c r="D22" s="213"/>
      <c r="E22" s="241"/>
      <c r="F22" s="213"/>
      <c r="G22" s="209"/>
    </row>
    <row r="23" spans="1:248" s="98" customFormat="1">
      <c r="A23" s="208" t="s">
        <v>31</v>
      </c>
      <c r="B23" s="235" t="s">
        <v>695</v>
      </c>
      <c r="C23" s="236" t="s">
        <v>696</v>
      </c>
      <c r="D23" s="237">
        <f>SUM(D24:D30)</f>
        <v>-2092.9299999999998</v>
      </c>
      <c r="E23" s="242"/>
      <c r="F23" s="237">
        <f>SUM(F24:F30)</f>
        <v>-775.9</v>
      </c>
      <c r="G23" s="209"/>
    </row>
    <row r="24" spans="1:248" s="98" customFormat="1">
      <c r="A24" s="214" t="s">
        <v>232</v>
      </c>
      <c r="B24" s="239" t="s">
        <v>697</v>
      </c>
      <c r="C24" s="236" t="s">
        <v>698</v>
      </c>
      <c r="D24" s="212">
        <v>-2092.9299999999998</v>
      </c>
      <c r="E24" s="240">
        <v>8800004</v>
      </c>
      <c r="F24" s="212">
        <v>-775.9</v>
      </c>
      <c r="G24" s="209"/>
    </row>
    <row r="25" spans="1:248" s="98" customFormat="1">
      <c r="A25" s="214" t="s">
        <v>235</v>
      </c>
      <c r="B25" s="239" t="s">
        <v>699</v>
      </c>
      <c r="C25" s="236" t="s">
        <v>700</v>
      </c>
      <c r="D25" s="211"/>
      <c r="E25" s="240"/>
      <c r="F25" s="211"/>
      <c r="G25" s="209"/>
    </row>
    <row r="26" spans="1:248" s="98" customFormat="1">
      <c r="A26" s="214" t="s">
        <v>238</v>
      </c>
      <c r="B26" s="239" t="s">
        <v>701</v>
      </c>
      <c r="C26" s="236" t="s">
        <v>702</v>
      </c>
      <c r="D26" s="211"/>
      <c r="E26" s="240">
        <v>8800006</v>
      </c>
      <c r="F26" s="211"/>
      <c r="G26" s="209"/>
    </row>
    <row r="27" spans="1:248" s="98" customFormat="1">
      <c r="A27" s="214" t="s">
        <v>241</v>
      </c>
      <c r="B27" s="239" t="s">
        <v>703</v>
      </c>
      <c r="C27" s="236" t="s">
        <v>704</v>
      </c>
      <c r="D27" s="211"/>
      <c r="E27" s="240">
        <v>8800005</v>
      </c>
      <c r="F27" s="211"/>
      <c r="G27" s="215"/>
    </row>
    <row r="28" spans="1:248" s="98" customFormat="1">
      <c r="A28" s="214" t="s">
        <v>440</v>
      </c>
      <c r="B28" s="239" t="s">
        <v>705</v>
      </c>
      <c r="C28" s="236" t="s">
        <v>706</v>
      </c>
      <c r="D28" s="211"/>
      <c r="E28" s="240">
        <v>8800002</v>
      </c>
      <c r="F28" s="211"/>
      <c r="G28" s="209"/>
    </row>
    <row r="29" spans="1:248" s="98" customFormat="1">
      <c r="A29" s="214" t="s">
        <v>442</v>
      </c>
      <c r="B29" s="239" t="s">
        <v>707</v>
      </c>
      <c r="C29" s="236" t="s">
        <v>708</v>
      </c>
      <c r="D29" s="211"/>
      <c r="E29" s="240"/>
      <c r="F29" s="211"/>
      <c r="G29" s="209"/>
    </row>
    <row r="30" spans="1:248" s="98" customFormat="1">
      <c r="A30" s="214" t="s">
        <v>445</v>
      </c>
      <c r="B30" s="239" t="s">
        <v>695</v>
      </c>
      <c r="C30" s="236" t="s">
        <v>709</v>
      </c>
      <c r="D30" s="211"/>
      <c r="E30" s="240">
        <v>8800008</v>
      </c>
      <c r="F30" s="211"/>
      <c r="G30" s="215"/>
    </row>
    <row r="31" spans="1:248" s="98" customFormat="1">
      <c r="A31" s="208" t="s">
        <v>39</v>
      </c>
      <c r="B31" s="235" t="s">
        <v>710</v>
      </c>
      <c r="C31" s="236" t="s">
        <v>711</v>
      </c>
      <c r="D31" s="237">
        <f>D16+D23+D22</f>
        <v>917.16000000000031</v>
      </c>
      <c r="E31" s="237">
        <f>E16+E23+E22</f>
        <v>0</v>
      </c>
      <c r="F31" s="237">
        <f>F16+F23+F22</f>
        <v>-14.399999999999977</v>
      </c>
      <c r="G31" s="209"/>
    </row>
    <row r="32" spans="1:248" ht="25.5">
      <c r="A32" s="26"/>
      <c r="B32" s="216" t="s">
        <v>677</v>
      </c>
      <c r="C32" s="26"/>
      <c r="D32" s="26"/>
      <c r="E32" s="190"/>
      <c r="F32" s="26"/>
      <c r="G32" s="26"/>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row>
    <row r="33" spans="1:248">
      <c r="A33" s="26"/>
      <c r="B33" s="216"/>
      <c r="C33" s="26"/>
      <c r="D33" s="26"/>
      <c r="E33" s="190"/>
      <c r="F33" s="26"/>
      <c r="G33" s="26"/>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row>
    <row r="34" spans="1:248" s="98" customFormat="1">
      <c r="A34" s="217"/>
      <c r="B34" s="218"/>
      <c r="C34" s="132"/>
      <c r="D34" s="26"/>
      <c r="E34" s="190"/>
      <c r="F34" s="26"/>
      <c r="G34" s="217"/>
    </row>
    <row r="35" spans="1:248" s="98" customFormat="1">
      <c r="A35" s="217"/>
      <c r="B35" s="219"/>
      <c r="C35" s="26"/>
      <c r="D35" s="220"/>
      <c r="E35" s="221"/>
      <c r="F35" s="26"/>
      <c r="G35" s="217"/>
    </row>
    <row r="36" spans="1:248">
      <c r="A36" s="222"/>
      <c r="B36" s="222"/>
      <c r="C36" s="223"/>
      <c r="D36" s="224"/>
      <c r="E36" s="221"/>
      <c r="F36" s="220"/>
      <c r="G36" s="220"/>
    </row>
    <row r="37" spans="1:248">
      <c r="A37" s="225" t="s">
        <v>712</v>
      </c>
      <c r="B37" s="226"/>
      <c r="C37" s="227"/>
      <c r="D37" s="220"/>
      <c r="E37" s="221"/>
      <c r="F37" s="227"/>
      <c r="G37" s="227"/>
    </row>
    <row r="38" spans="1:248">
      <c r="A38" s="222"/>
      <c r="B38" s="222"/>
      <c r="C38" s="220"/>
      <c r="D38" s="220"/>
      <c r="E38" s="221"/>
      <c r="F38" s="220"/>
      <c r="G38" s="220"/>
    </row>
    <row r="39" spans="1:248">
      <c r="A39" s="105" t="s">
        <v>11</v>
      </c>
      <c r="B39" s="3"/>
      <c r="C39" s="102"/>
    </row>
    <row r="40" spans="1:248">
      <c r="A40" s="105" t="s">
        <v>11</v>
      </c>
      <c r="B40" s="3"/>
      <c r="C40" s="102"/>
    </row>
    <row r="41" spans="1:248">
      <c r="A41" s="105" t="s">
        <v>11</v>
      </c>
      <c r="C41" s="102"/>
    </row>
  </sheetData>
  <sheetProtection algorithmName="SHA-512" hashValue="2Om72NLpmW5GVk+v8kQxcwpGVLCf1gaEb+JMEprsj5aGKhFzoTNNvCwPle1Q89C32W8a5rqgdgbbH7u+/yE/uw==" saltValue="bW8pLrDe8blYG2c6GULTzA==" spinCount="100000" sheet="1" formatCells="0" formatColumns="0" insertColumns="0" deleteColumns="0"/>
  <mergeCells count="2">
    <mergeCell ref="C13:C14"/>
    <mergeCell ref="B9:F10"/>
  </mergeCells>
  <pageMargins left="0.78740157480314965" right="0.78740157480314965" top="1.1811023622047245" bottom="0.39370078740157483" header="0.39370078740157483" footer="0.39370078740157483"/>
  <pageSetup paperSize="9" scale="88" orientation="portrait" blackAndWhite="1" r:id="rId1"/>
  <headerFooter alignWithMargins="0">
    <oddHeader>&amp;R&amp;"Times New Roman,Regular"&amp;A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AD3C-35E8-440A-8070-84D586818007}">
  <dimension ref="A1:D25"/>
  <sheetViews>
    <sheetView workbookViewId="0">
      <pane ySplit="2" topLeftCell="A3" activePane="bottomLeft" state="frozen"/>
      <selection pane="bottomLeft" activeCell="J15" sqref="J15"/>
    </sheetView>
  </sheetViews>
  <sheetFormatPr defaultRowHeight="15"/>
  <cols>
    <col min="1" max="1" width="7" style="30" customWidth="1"/>
    <col min="2" max="2" width="53.85546875" style="30" customWidth="1"/>
    <col min="3" max="4" width="19.85546875" style="30" customWidth="1"/>
    <col min="5" max="16384" width="9.140625" style="30"/>
  </cols>
  <sheetData>
    <row r="1" spans="1:4" ht="18" customHeight="1">
      <c r="A1" s="345" t="s">
        <v>731</v>
      </c>
      <c r="B1" s="345" t="s">
        <v>731</v>
      </c>
      <c r="C1" s="346" t="s">
        <v>731</v>
      </c>
      <c r="D1" s="347" t="s">
        <v>780</v>
      </c>
    </row>
    <row r="2" spans="1:4" ht="18" customHeight="1">
      <c r="A2" s="345" t="s">
        <v>731</v>
      </c>
      <c r="B2" s="345" t="s">
        <v>731</v>
      </c>
      <c r="C2" s="346" t="s">
        <v>781</v>
      </c>
      <c r="D2" s="347" t="s">
        <v>782</v>
      </c>
    </row>
    <row r="3" spans="1:4" ht="18" customHeight="1">
      <c r="A3" s="345" t="s">
        <v>731</v>
      </c>
      <c r="B3" s="345" t="s">
        <v>731</v>
      </c>
      <c r="C3" s="346" t="s">
        <v>783</v>
      </c>
      <c r="D3" s="360">
        <v>45350.461921296293</v>
      </c>
    </row>
    <row r="4" spans="1:4" ht="18" customHeight="1">
      <c r="A4" s="345" t="s">
        <v>731</v>
      </c>
      <c r="B4" s="345" t="s">
        <v>731</v>
      </c>
      <c r="C4" s="348"/>
      <c r="D4" s="348"/>
    </row>
    <row r="5" spans="1:4" ht="18" customHeight="1">
      <c r="A5" s="349" t="s">
        <v>879</v>
      </c>
      <c r="B5" s="349" t="s">
        <v>713</v>
      </c>
      <c r="C5" s="348"/>
      <c r="D5" s="348"/>
    </row>
    <row r="6" spans="1:4" ht="18" customHeight="1">
      <c r="A6" s="345" t="s">
        <v>731</v>
      </c>
      <c r="B6" s="345" t="s">
        <v>731</v>
      </c>
      <c r="C6" s="348"/>
      <c r="D6" s="348"/>
    </row>
    <row r="7" spans="1:4" ht="20.100000000000001" customHeight="1">
      <c r="A7" s="345" t="s">
        <v>731</v>
      </c>
      <c r="B7" s="432" t="s">
        <v>713</v>
      </c>
      <c r="C7" s="432"/>
      <c r="D7" s="348"/>
    </row>
    <row r="8" spans="1:4" ht="18" customHeight="1">
      <c r="A8" s="345" t="s">
        <v>731</v>
      </c>
      <c r="B8" s="345" t="s">
        <v>731</v>
      </c>
      <c r="C8" s="348"/>
      <c r="D8" s="348"/>
    </row>
    <row r="9" spans="1:4" ht="56.1" customHeight="1">
      <c r="A9" s="350" t="s">
        <v>786</v>
      </c>
      <c r="B9" s="351" t="s">
        <v>2</v>
      </c>
      <c r="C9" s="351" t="s">
        <v>662</v>
      </c>
      <c r="D9" s="351" t="s">
        <v>663</v>
      </c>
    </row>
    <row r="10" spans="1:4" ht="18" customHeight="1">
      <c r="A10" s="350" t="s">
        <v>297</v>
      </c>
      <c r="B10" s="351" t="s">
        <v>324</v>
      </c>
      <c r="C10" s="351" t="s">
        <v>327</v>
      </c>
      <c r="D10" s="351" t="s">
        <v>487</v>
      </c>
    </row>
    <row r="11" spans="1:4" ht="18" customHeight="1">
      <c r="A11" s="352" t="s">
        <v>297</v>
      </c>
      <c r="B11" s="353" t="s">
        <v>714</v>
      </c>
      <c r="C11" s="354">
        <v>2202.5500000000002</v>
      </c>
      <c r="D11" s="354"/>
    </row>
    <row r="12" spans="1:4" ht="18" customHeight="1">
      <c r="A12" s="352" t="s">
        <v>300</v>
      </c>
      <c r="B12" s="353" t="s">
        <v>715</v>
      </c>
      <c r="C12" s="354"/>
      <c r="D12" s="354"/>
    </row>
    <row r="13" spans="1:4" ht="18" customHeight="1">
      <c r="A13" s="352" t="s">
        <v>303</v>
      </c>
      <c r="B13" s="353" t="s">
        <v>716</v>
      </c>
      <c r="C13" s="354">
        <v>2202.5500000000002</v>
      </c>
      <c r="D13" s="354"/>
    </row>
    <row r="14" spans="1:4" ht="18" customHeight="1">
      <c r="A14" s="352" t="s">
        <v>306</v>
      </c>
      <c r="B14" s="353" t="s">
        <v>717</v>
      </c>
      <c r="C14" s="354"/>
      <c r="D14" s="354"/>
    </row>
    <row r="15" spans="1:4" ht="18" customHeight="1">
      <c r="A15" s="352" t="s">
        <v>309</v>
      </c>
      <c r="B15" s="353" t="s">
        <v>718</v>
      </c>
      <c r="C15" s="354"/>
      <c r="D15" s="354"/>
    </row>
    <row r="16" spans="1:4" ht="18" customHeight="1">
      <c r="A16" s="352" t="s">
        <v>312</v>
      </c>
      <c r="B16" s="353" t="s">
        <v>719</v>
      </c>
      <c r="C16" s="354"/>
      <c r="D16" s="354"/>
    </row>
    <row r="17" spans="1:4" ht="18" customHeight="1">
      <c r="A17" s="352" t="s">
        <v>315</v>
      </c>
      <c r="B17" s="353" t="s">
        <v>720</v>
      </c>
      <c r="C17" s="354"/>
      <c r="D17" s="354"/>
    </row>
    <row r="18" spans="1:4" ht="18" customHeight="1">
      <c r="A18" s="352" t="s">
        <v>324</v>
      </c>
      <c r="B18" s="353" t="s">
        <v>721</v>
      </c>
      <c r="C18" s="354"/>
      <c r="D18" s="354"/>
    </row>
    <row r="19" spans="1:4" ht="18" customHeight="1">
      <c r="A19" s="352" t="s">
        <v>224</v>
      </c>
      <c r="B19" s="353" t="s">
        <v>722</v>
      </c>
      <c r="C19" s="354"/>
      <c r="D19" s="354"/>
    </row>
    <row r="20" spans="1:4" ht="18" customHeight="1">
      <c r="A20" s="352" t="s">
        <v>227</v>
      </c>
      <c r="B20" s="353" t="s">
        <v>723</v>
      </c>
      <c r="C20" s="354"/>
      <c r="D20" s="354"/>
    </row>
    <row r="21" spans="1:4" ht="18" customHeight="1">
      <c r="A21" s="352" t="s">
        <v>392</v>
      </c>
      <c r="B21" s="353" t="s">
        <v>880</v>
      </c>
      <c r="C21" s="354"/>
      <c r="D21" s="354"/>
    </row>
    <row r="22" spans="1:4" ht="18" customHeight="1">
      <c r="A22" s="352" t="s">
        <v>396</v>
      </c>
      <c r="B22" s="353" t="s">
        <v>724</v>
      </c>
      <c r="C22" s="354"/>
      <c r="D22" s="354"/>
    </row>
    <row r="23" spans="1:4" ht="18" customHeight="1">
      <c r="A23" s="355" t="s">
        <v>327</v>
      </c>
      <c r="B23" s="356" t="s">
        <v>881</v>
      </c>
      <c r="C23" s="357">
        <v>2202.5500000000002</v>
      </c>
      <c r="D23" s="357"/>
    </row>
    <row r="24" spans="1:4" ht="36.950000000000003" customHeight="1">
      <c r="A24" s="345" t="s">
        <v>731</v>
      </c>
      <c r="B24" s="347" t="s">
        <v>731</v>
      </c>
      <c r="C24" s="348"/>
      <c r="D24" s="348"/>
    </row>
    <row r="25" spans="1:4" ht="15.95" customHeight="1">
      <c r="A25" s="345" t="s">
        <v>731</v>
      </c>
      <c r="B25" s="345" t="s">
        <v>731</v>
      </c>
      <c r="C25" s="348"/>
      <c r="D25" s="348"/>
    </row>
  </sheetData>
  <sheetProtection algorithmName="SHA-512" hashValue="dX1EKAr6LUWLex4IhcIM4lSac/p/dbTgcT4tBjZ2n/1szpYzbHF9UoET1hxg+dpB2oJoW+a6mp5Ia1hoPpmO0A==" saltValue="Toah367srUf1WQYtsfRjzw==" spinCount="100000" sheet="1" objects="1" scenarios="1"/>
  <mergeCells count="1">
    <mergeCell ref="B7:C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38A6D-41C3-4508-9ABA-C907313A2EB8}">
  <sheetPr>
    <pageSetUpPr fitToPage="1"/>
  </sheetPr>
  <dimension ref="A1:V49"/>
  <sheetViews>
    <sheetView showGridLines="0" tabSelected="1" topLeftCell="A2" workbookViewId="0">
      <selection activeCell="S30" sqref="S30"/>
    </sheetView>
  </sheetViews>
  <sheetFormatPr defaultColWidth="9.140625" defaultRowHeight="15"/>
  <cols>
    <col min="1" max="1" width="5.42578125" style="286" customWidth="1"/>
    <col min="2" max="2" width="0.85546875" style="286" customWidth="1"/>
    <col min="3" max="3" width="20.28515625" style="286" customWidth="1"/>
    <col min="4" max="4" width="8" style="286" customWidth="1"/>
    <col min="5" max="5" width="12.140625" style="286" customWidth="1"/>
    <col min="6" max="6" width="11.85546875" style="286" customWidth="1"/>
    <col min="7" max="7" width="10.7109375" style="286" customWidth="1"/>
    <col min="8" max="8" width="11.85546875" style="286" customWidth="1"/>
    <col min="9" max="9" width="12.7109375" style="286" customWidth="1"/>
    <col min="10" max="10" width="9.140625" style="286" customWidth="1"/>
    <col min="11" max="11" width="10.85546875" style="286" customWidth="1"/>
    <col min="12" max="12" width="0.42578125" style="286" customWidth="1"/>
    <col min="13" max="13" width="11.42578125" style="286" customWidth="1"/>
    <col min="14" max="14" width="24.5703125" style="286" customWidth="1"/>
    <col min="15" max="15" width="3.42578125" style="286" customWidth="1"/>
    <col min="16" max="16" width="8.42578125" style="286" customWidth="1"/>
    <col min="17" max="17" width="3.5703125" style="286" customWidth="1"/>
    <col min="18" max="18" width="6.5703125" style="286" customWidth="1"/>
    <col min="19" max="16384" width="9.140625" style="286"/>
  </cols>
  <sheetData>
    <row r="1" spans="1:22" ht="48.6" customHeight="1">
      <c r="H1" s="453"/>
      <c r="I1" s="453"/>
      <c r="J1" s="453"/>
      <c r="K1" s="453"/>
      <c r="L1" s="453"/>
      <c r="N1" s="359" t="s">
        <v>859</v>
      </c>
    </row>
    <row r="2" spans="1:22" ht="16.5" customHeight="1"/>
    <row r="3" spans="1:22" ht="17.25" customHeight="1">
      <c r="A3" s="460" t="s">
        <v>882</v>
      </c>
      <c r="B3" s="460"/>
      <c r="C3" s="460"/>
      <c r="V3" s="358"/>
    </row>
    <row r="4" spans="1:22" ht="0.95" customHeight="1"/>
    <row r="5" spans="1:22" ht="14.25" customHeight="1">
      <c r="A5" s="454" t="s">
        <v>725</v>
      </c>
      <c r="B5" s="455"/>
      <c r="C5" s="455"/>
      <c r="D5" s="455"/>
      <c r="E5" s="455"/>
      <c r="F5" s="455"/>
      <c r="G5" s="455"/>
      <c r="H5" s="455"/>
      <c r="I5" s="455"/>
      <c r="J5" s="455"/>
      <c r="K5" s="455"/>
      <c r="L5" s="455"/>
      <c r="M5" s="455"/>
      <c r="N5" s="455"/>
      <c r="O5" s="455"/>
      <c r="P5" s="455"/>
      <c r="Q5" s="455"/>
    </row>
    <row r="6" spans="1:22" ht="0" hidden="1" customHeight="1"/>
    <row r="7" spans="1:22" ht="14.25" customHeight="1">
      <c r="A7" s="456" t="s">
        <v>726</v>
      </c>
      <c r="B7" s="453"/>
      <c r="C7" s="453"/>
      <c r="D7" s="453"/>
      <c r="E7" s="453"/>
      <c r="F7" s="453"/>
      <c r="G7" s="453"/>
      <c r="H7" s="453"/>
      <c r="I7" s="453"/>
      <c r="J7" s="453"/>
      <c r="K7" s="453"/>
      <c r="L7" s="453"/>
      <c r="M7" s="453"/>
      <c r="N7" s="453"/>
      <c r="O7" s="453"/>
      <c r="P7" s="453"/>
      <c r="Q7" s="453"/>
    </row>
    <row r="8" spans="1:22" ht="0" hidden="1" customHeight="1"/>
    <row r="9" spans="1:22" ht="14.25" customHeight="1">
      <c r="A9" s="457" t="s">
        <v>727</v>
      </c>
      <c r="B9" s="453"/>
      <c r="C9" s="453"/>
      <c r="D9" s="453"/>
      <c r="E9" s="453"/>
      <c r="F9" s="453"/>
      <c r="G9" s="453"/>
      <c r="H9" s="453"/>
      <c r="I9" s="453"/>
      <c r="J9" s="453"/>
      <c r="K9" s="453"/>
      <c r="L9" s="453"/>
      <c r="M9" s="453"/>
      <c r="N9" s="453"/>
      <c r="O9" s="453"/>
      <c r="P9" s="453"/>
      <c r="Q9" s="453"/>
    </row>
    <row r="10" spans="1:22" ht="0" hidden="1" customHeight="1"/>
    <row r="11" spans="1:22" ht="14.25" customHeight="1">
      <c r="A11" s="458" t="s">
        <v>728</v>
      </c>
      <c r="B11" s="459"/>
      <c r="C11" s="459"/>
      <c r="D11" s="459"/>
      <c r="E11" s="459"/>
      <c r="F11" s="459"/>
      <c r="G11" s="459"/>
      <c r="H11" s="459"/>
      <c r="I11" s="459"/>
      <c r="J11" s="459"/>
      <c r="K11" s="459"/>
      <c r="L11" s="459"/>
      <c r="M11" s="459"/>
      <c r="N11" s="459"/>
      <c r="O11" s="459"/>
      <c r="P11" s="459"/>
      <c r="Q11" s="459"/>
    </row>
    <row r="12" spans="1:22" ht="1.1499999999999999" customHeight="1"/>
    <row r="13" spans="1:22" ht="16.5" customHeight="1">
      <c r="A13" s="460" t="s">
        <v>729</v>
      </c>
      <c r="B13" s="453"/>
      <c r="C13" s="453"/>
      <c r="D13" s="453"/>
      <c r="E13" s="453"/>
      <c r="F13" s="453"/>
      <c r="G13" s="453"/>
      <c r="H13" s="453"/>
      <c r="I13" s="453"/>
      <c r="J13" s="453"/>
      <c r="K13" s="453"/>
      <c r="L13" s="453"/>
      <c r="M13" s="453"/>
      <c r="N13" s="453"/>
      <c r="O13" s="453"/>
      <c r="P13" s="453"/>
      <c r="Q13" s="453"/>
    </row>
    <row r="14" spans="1:22" ht="0" hidden="1" customHeight="1"/>
    <row r="15" spans="1:22" ht="14.25" customHeight="1" thickBot="1">
      <c r="A15" s="461" t="s">
        <v>730</v>
      </c>
      <c r="B15" s="462"/>
      <c r="C15" s="462"/>
      <c r="D15" s="462"/>
      <c r="E15" s="462"/>
      <c r="F15" s="462"/>
      <c r="G15" s="462"/>
      <c r="H15" s="462"/>
      <c r="I15" s="462"/>
      <c r="J15" s="462"/>
      <c r="K15" s="462"/>
      <c r="L15" s="462"/>
      <c r="M15" s="462"/>
      <c r="N15" s="462"/>
      <c r="O15" s="462"/>
      <c r="P15" s="462"/>
      <c r="Q15" s="462"/>
    </row>
    <row r="16" spans="1:22" ht="15" customHeight="1"/>
    <row r="17" spans="1:18">
      <c r="A17" s="287" t="s">
        <v>731</v>
      </c>
      <c r="B17" s="463" t="s">
        <v>731</v>
      </c>
      <c r="C17" s="464"/>
      <c r="D17" s="450" t="s">
        <v>662</v>
      </c>
      <c r="E17" s="451"/>
      <c r="F17" s="451"/>
      <c r="G17" s="451"/>
      <c r="H17" s="451"/>
      <c r="I17" s="452"/>
      <c r="J17" s="450" t="s">
        <v>663</v>
      </c>
      <c r="K17" s="451"/>
      <c r="L17" s="451"/>
      <c r="M17" s="451"/>
      <c r="N17" s="451"/>
      <c r="O17" s="451"/>
      <c r="P17" s="451"/>
      <c r="Q17" s="451"/>
      <c r="R17" s="452"/>
    </row>
    <row r="18" spans="1:18">
      <c r="A18" s="289" t="s">
        <v>732</v>
      </c>
      <c r="B18" s="448" t="s">
        <v>733</v>
      </c>
      <c r="C18" s="449"/>
      <c r="D18" s="290" t="s">
        <v>734</v>
      </c>
      <c r="E18" s="450" t="s">
        <v>735</v>
      </c>
      <c r="F18" s="451"/>
      <c r="G18" s="451"/>
      <c r="H18" s="451"/>
      <c r="I18" s="452"/>
      <c r="J18" s="291" t="s">
        <v>736</v>
      </c>
      <c r="K18" s="450" t="s">
        <v>735</v>
      </c>
      <c r="L18" s="451"/>
      <c r="M18" s="451"/>
      <c r="N18" s="451"/>
      <c r="O18" s="451"/>
      <c r="P18" s="451"/>
      <c r="Q18" s="451"/>
      <c r="R18" s="452"/>
    </row>
    <row r="19" spans="1:18" ht="48">
      <c r="A19" s="292" t="s">
        <v>737</v>
      </c>
      <c r="B19" s="465" t="s">
        <v>731</v>
      </c>
      <c r="C19" s="466"/>
      <c r="D19" s="293" t="s">
        <v>738</v>
      </c>
      <c r="E19" s="288" t="s">
        <v>739</v>
      </c>
      <c r="F19" s="294" t="s">
        <v>740</v>
      </c>
      <c r="G19" s="294" t="s">
        <v>741</v>
      </c>
      <c r="H19" s="288" t="s">
        <v>742</v>
      </c>
      <c r="I19" s="288" t="s">
        <v>743</v>
      </c>
      <c r="J19" s="295" t="s">
        <v>744</v>
      </c>
      <c r="K19" s="288" t="s">
        <v>739</v>
      </c>
      <c r="L19" s="467" t="s">
        <v>740</v>
      </c>
      <c r="M19" s="459"/>
      <c r="N19" s="288" t="s">
        <v>745</v>
      </c>
      <c r="O19" s="450" t="s">
        <v>746</v>
      </c>
      <c r="P19" s="452"/>
      <c r="Q19" s="450" t="s">
        <v>743</v>
      </c>
      <c r="R19" s="452"/>
    </row>
    <row r="20" spans="1:18">
      <c r="A20" s="288" t="s">
        <v>731</v>
      </c>
      <c r="B20" s="468" t="s">
        <v>297</v>
      </c>
      <c r="C20" s="468"/>
      <c r="D20" s="294" t="s">
        <v>324</v>
      </c>
      <c r="E20" s="288" t="s">
        <v>327</v>
      </c>
      <c r="F20" s="294" t="s">
        <v>487</v>
      </c>
      <c r="G20" s="294" t="s">
        <v>246</v>
      </c>
      <c r="H20" s="288" t="s">
        <v>248</v>
      </c>
      <c r="I20" s="288" t="s">
        <v>251</v>
      </c>
      <c r="J20" s="288" t="s">
        <v>254</v>
      </c>
      <c r="K20" s="288" t="s">
        <v>257</v>
      </c>
      <c r="L20" s="450" t="s">
        <v>260</v>
      </c>
      <c r="M20" s="452"/>
      <c r="N20" s="288" t="s">
        <v>263</v>
      </c>
      <c r="O20" s="450" t="s">
        <v>274</v>
      </c>
      <c r="P20" s="452"/>
      <c r="Q20" s="450" t="s">
        <v>277</v>
      </c>
      <c r="R20" s="452"/>
    </row>
    <row r="21" spans="1:18">
      <c r="A21" s="296" t="s">
        <v>747</v>
      </c>
      <c r="B21" s="469" t="s">
        <v>748</v>
      </c>
      <c r="C21" s="470"/>
      <c r="D21" s="297"/>
      <c r="E21" s="296"/>
      <c r="F21" s="297"/>
      <c r="G21" s="297"/>
      <c r="H21" s="296"/>
      <c r="I21" s="296"/>
      <c r="J21" s="296"/>
      <c r="K21" s="296"/>
      <c r="L21" s="471"/>
      <c r="M21" s="452"/>
      <c r="N21" s="296"/>
      <c r="O21" s="471"/>
      <c r="P21" s="452"/>
      <c r="Q21" s="471"/>
      <c r="R21" s="452"/>
    </row>
    <row r="22" spans="1:18">
      <c r="A22" s="296" t="s">
        <v>749</v>
      </c>
      <c r="B22" s="469" t="s">
        <v>750</v>
      </c>
      <c r="C22" s="469"/>
      <c r="D22" s="297"/>
      <c r="E22" s="296"/>
      <c r="F22" s="297"/>
      <c r="G22" s="297"/>
      <c r="H22" s="296"/>
      <c r="I22" s="296"/>
      <c r="J22" s="296"/>
      <c r="K22" s="296"/>
      <c r="L22" s="471"/>
      <c r="M22" s="452"/>
      <c r="N22" s="296"/>
      <c r="O22" s="471"/>
      <c r="P22" s="452"/>
      <c r="Q22" s="471"/>
      <c r="R22" s="452"/>
    </row>
    <row r="23" spans="1:18">
      <c r="A23" s="296" t="s">
        <v>751</v>
      </c>
      <c r="B23" s="469" t="s">
        <v>752</v>
      </c>
      <c r="C23" s="470"/>
      <c r="D23" s="297"/>
      <c r="E23" s="296"/>
      <c r="F23" s="297"/>
      <c r="G23" s="297"/>
      <c r="H23" s="296"/>
      <c r="I23" s="296"/>
      <c r="J23" s="296"/>
      <c r="K23" s="296"/>
      <c r="L23" s="471"/>
      <c r="M23" s="452"/>
      <c r="N23" s="296"/>
      <c r="O23" s="471"/>
      <c r="P23" s="452"/>
      <c r="Q23" s="471"/>
      <c r="R23" s="452"/>
    </row>
    <row r="24" spans="1:18">
      <c r="A24" s="296" t="s">
        <v>753</v>
      </c>
      <c r="B24" s="469" t="s">
        <v>754</v>
      </c>
      <c r="C24" s="469"/>
      <c r="D24" s="297"/>
      <c r="E24" s="296"/>
      <c r="F24" s="297"/>
      <c r="G24" s="297"/>
      <c r="H24" s="296"/>
      <c r="I24" s="296"/>
      <c r="J24" s="296"/>
      <c r="K24" s="296"/>
      <c r="L24" s="471"/>
      <c r="M24" s="452"/>
      <c r="N24" s="296"/>
      <c r="O24" s="471"/>
      <c r="P24" s="452"/>
      <c r="Q24" s="471"/>
      <c r="R24" s="452"/>
    </row>
    <row r="25" spans="1:18">
      <c r="A25" s="296" t="s">
        <v>755</v>
      </c>
      <c r="B25" s="469" t="s">
        <v>756</v>
      </c>
      <c r="C25" s="470"/>
      <c r="D25" s="297"/>
      <c r="E25" s="296"/>
      <c r="F25" s="297"/>
      <c r="G25" s="297"/>
      <c r="H25" s="296"/>
      <c r="I25" s="296"/>
      <c r="J25" s="296"/>
      <c r="K25" s="296"/>
      <c r="L25" s="471"/>
      <c r="M25" s="452"/>
      <c r="N25" s="296"/>
      <c r="O25" s="471"/>
      <c r="P25" s="452"/>
      <c r="Q25" s="471"/>
      <c r="R25" s="452"/>
    </row>
    <row r="26" spans="1:18">
      <c r="A26" s="296" t="s">
        <v>757</v>
      </c>
      <c r="B26" s="469" t="s">
        <v>758</v>
      </c>
      <c r="C26" s="469"/>
      <c r="D26" s="297"/>
      <c r="E26" s="296"/>
      <c r="F26" s="297"/>
      <c r="G26" s="297"/>
      <c r="H26" s="296"/>
      <c r="I26" s="296"/>
      <c r="J26" s="296"/>
      <c r="K26" s="296"/>
      <c r="L26" s="471"/>
      <c r="M26" s="452"/>
      <c r="N26" s="296"/>
      <c r="O26" s="471"/>
      <c r="P26" s="452"/>
      <c r="Q26" s="471"/>
      <c r="R26" s="452"/>
    </row>
    <row r="27" spans="1:18">
      <c r="A27" s="296" t="s">
        <v>759</v>
      </c>
      <c r="B27" s="469" t="s">
        <v>760</v>
      </c>
      <c r="C27" s="470"/>
      <c r="D27" s="297"/>
      <c r="E27" s="296"/>
      <c r="F27" s="297"/>
      <c r="G27" s="297"/>
      <c r="H27" s="296"/>
      <c r="I27" s="296"/>
      <c r="J27" s="296"/>
      <c r="K27" s="296"/>
      <c r="L27" s="471"/>
      <c r="M27" s="452"/>
      <c r="N27" s="296"/>
      <c r="O27" s="471"/>
      <c r="P27" s="452"/>
      <c r="Q27" s="471"/>
      <c r="R27" s="452"/>
    </row>
    <row r="28" spans="1:18" ht="25.5" customHeight="1">
      <c r="A28" s="296" t="s">
        <v>761</v>
      </c>
      <c r="B28" s="469" t="s">
        <v>762</v>
      </c>
      <c r="C28" s="469"/>
      <c r="D28" s="298">
        <f>D29+D30</f>
        <v>34.5</v>
      </c>
      <c r="E28" s="299">
        <f>E29+E30</f>
        <v>-451742.73</v>
      </c>
      <c r="F28" s="300">
        <f>F29+F30</f>
        <v>-27927.79</v>
      </c>
      <c r="G28" s="300">
        <f>G29+G30</f>
        <v>-3036.76</v>
      </c>
      <c r="H28" s="299"/>
      <c r="I28" s="299">
        <f>I29+I30</f>
        <v>-92540.420000000013</v>
      </c>
      <c r="J28" s="301">
        <f>J29+J30</f>
        <v>30</v>
      </c>
      <c r="K28" s="299">
        <v>-357278</v>
      </c>
      <c r="L28" s="472">
        <v>-32268.880000000001</v>
      </c>
      <c r="M28" s="473"/>
      <c r="N28" s="299">
        <v>0</v>
      </c>
      <c r="O28" s="472">
        <v>0</v>
      </c>
      <c r="P28" s="473"/>
      <c r="Q28" s="472">
        <v>-56102.51</v>
      </c>
      <c r="R28" s="473"/>
    </row>
    <row r="29" spans="1:18" ht="25.5" customHeight="1">
      <c r="A29" s="296" t="s">
        <v>763</v>
      </c>
      <c r="B29" s="469" t="s">
        <v>764</v>
      </c>
      <c r="C29" s="470"/>
      <c r="D29" s="298">
        <v>3.9</v>
      </c>
      <c r="E29" s="299">
        <v>-84187.11</v>
      </c>
      <c r="F29" s="300">
        <v>-4596.76</v>
      </c>
      <c r="G29" s="300"/>
      <c r="H29" s="299"/>
      <c r="I29" s="299">
        <v>-11731.07</v>
      </c>
      <c r="J29" s="301">
        <v>2</v>
      </c>
      <c r="K29" s="299">
        <v>-50339.040000000001</v>
      </c>
      <c r="L29" s="472">
        <v>-6836.27</v>
      </c>
      <c r="M29" s="473"/>
      <c r="N29" s="299">
        <v>0</v>
      </c>
      <c r="O29" s="472">
        <v>0</v>
      </c>
      <c r="P29" s="473"/>
      <c r="Q29" s="472">
        <v>-16443.36</v>
      </c>
      <c r="R29" s="473"/>
    </row>
    <row r="30" spans="1:18">
      <c r="A30" s="296" t="s">
        <v>765</v>
      </c>
      <c r="B30" s="469" t="s">
        <v>766</v>
      </c>
      <c r="C30" s="469"/>
      <c r="D30" s="298">
        <v>30.6</v>
      </c>
      <c r="E30" s="299">
        <v>-367555.62</v>
      </c>
      <c r="F30" s="300">
        <v>-23331.03</v>
      </c>
      <c r="G30" s="300">
        <v>-3036.76</v>
      </c>
      <c r="H30" s="299"/>
      <c r="I30" s="299">
        <f>-81903.75+1094.4</f>
        <v>-80809.350000000006</v>
      </c>
      <c r="J30" s="301">
        <v>28</v>
      </c>
      <c r="K30" s="299">
        <v>-306938.96000000002</v>
      </c>
      <c r="L30" s="472">
        <v>-25432.61</v>
      </c>
      <c r="M30" s="473"/>
      <c r="N30" s="299">
        <v>-1727.12</v>
      </c>
      <c r="O30" s="472">
        <v>0</v>
      </c>
      <c r="P30" s="473"/>
      <c r="Q30" s="472">
        <v>-39659.15</v>
      </c>
      <c r="R30" s="473"/>
    </row>
    <row r="31" spans="1:18">
      <c r="A31" s="296" t="s">
        <v>767</v>
      </c>
      <c r="B31" s="469" t="s">
        <v>768</v>
      </c>
      <c r="C31" s="470"/>
      <c r="D31" s="300">
        <v>1.6</v>
      </c>
      <c r="E31" s="299">
        <v>-16968.79</v>
      </c>
      <c r="F31" s="300">
        <v>-800</v>
      </c>
      <c r="G31" s="300"/>
      <c r="H31" s="299"/>
      <c r="I31" s="299">
        <v>-392.27</v>
      </c>
      <c r="J31" s="301">
        <v>1</v>
      </c>
      <c r="K31" s="299">
        <v>-2324.1999999999998</v>
      </c>
      <c r="L31" s="472"/>
      <c r="M31" s="473"/>
      <c r="N31" s="299">
        <v>0</v>
      </c>
      <c r="O31" s="472">
        <v>0</v>
      </c>
      <c r="P31" s="473"/>
      <c r="Q31" s="472">
        <v>-187.26</v>
      </c>
      <c r="R31" s="473"/>
    </row>
    <row r="32" spans="1:18">
      <c r="A32" s="302" t="s">
        <v>769</v>
      </c>
      <c r="B32" s="475" t="s">
        <v>770</v>
      </c>
      <c r="C32" s="475"/>
      <c r="D32" s="303">
        <f>D28+D31</f>
        <v>36.1</v>
      </c>
      <c r="E32" s="304">
        <f>E28+E31</f>
        <v>-468711.51999999996</v>
      </c>
      <c r="F32" s="305">
        <f>F28+F31</f>
        <v>-28727.79</v>
      </c>
      <c r="G32" s="305">
        <f>G28+G31</f>
        <v>-3036.76</v>
      </c>
      <c r="H32" s="304">
        <v>0</v>
      </c>
      <c r="I32" s="304">
        <f>I28+I31</f>
        <v>-92932.690000000017</v>
      </c>
      <c r="J32" s="306">
        <f>J28+J31</f>
        <v>31</v>
      </c>
      <c r="K32" s="304">
        <f>K28+K31</f>
        <v>-359602.2</v>
      </c>
      <c r="L32" s="476">
        <f>L28+L31</f>
        <v>-32268.880000000001</v>
      </c>
      <c r="M32" s="477"/>
      <c r="N32" s="304">
        <v>-1727.12</v>
      </c>
      <c r="O32" s="476">
        <v>0</v>
      </c>
      <c r="P32" s="477"/>
      <c r="Q32" s="476">
        <f>Q28+Q31</f>
        <v>-56289.770000000004</v>
      </c>
      <c r="R32" s="477"/>
    </row>
    <row r="33" spans="1:18" ht="27" customHeight="1">
      <c r="A33" s="296" t="s">
        <v>771</v>
      </c>
      <c r="B33" s="469" t="s">
        <v>772</v>
      </c>
      <c r="C33" s="470"/>
      <c r="D33" s="300">
        <v>0</v>
      </c>
      <c r="E33" s="299">
        <f>-1220.72-368.23-4960.39-369.17</f>
        <v>-6918.51</v>
      </c>
      <c r="F33" s="300">
        <f>-66.66-17.36-338.31</f>
        <v>-422.33</v>
      </c>
      <c r="G33" s="300">
        <v>0</v>
      </c>
      <c r="H33" s="299">
        <v>0</v>
      </c>
      <c r="I33" s="299">
        <f>-170.1-8.52-1094.4</f>
        <v>-1273.02</v>
      </c>
      <c r="J33" s="299">
        <v>0</v>
      </c>
      <c r="K33" s="299">
        <v>-5155.84</v>
      </c>
      <c r="L33" s="472">
        <v>-461.2</v>
      </c>
      <c r="M33" s="473"/>
      <c r="N33" s="299">
        <v>0</v>
      </c>
      <c r="O33" s="472">
        <v>0</v>
      </c>
      <c r="P33" s="473"/>
      <c r="Q33" s="472">
        <v>-659.26</v>
      </c>
      <c r="R33" s="473"/>
    </row>
    <row r="34" spans="1:18" ht="0" hidden="1" customHeight="1"/>
    <row r="35" spans="1:18" ht="19.350000000000001" customHeight="1">
      <c r="F35" s="307"/>
      <c r="H35" s="308"/>
      <c r="I35" s="307"/>
    </row>
    <row r="36" spans="1:18" ht="14.1" customHeight="1">
      <c r="A36" s="474" t="s">
        <v>773</v>
      </c>
      <c r="B36" s="453"/>
      <c r="C36" s="453"/>
      <c r="D36" s="453"/>
      <c r="E36" s="453"/>
      <c r="F36" s="453"/>
      <c r="G36" s="453"/>
      <c r="H36" s="453"/>
      <c r="I36" s="453"/>
      <c r="J36" s="453"/>
      <c r="K36" s="453"/>
      <c r="L36" s="453"/>
      <c r="M36" s="453"/>
      <c r="N36" s="453"/>
      <c r="O36" s="453"/>
    </row>
    <row r="37" spans="1:18" ht="1.1499999999999999" customHeight="1"/>
    <row r="38" spans="1:18" ht="14.1" customHeight="1">
      <c r="A38" s="474" t="s">
        <v>774</v>
      </c>
      <c r="B38" s="453"/>
      <c r="C38" s="453"/>
      <c r="D38" s="453"/>
      <c r="E38" s="453"/>
      <c r="F38" s="453"/>
      <c r="G38" s="453"/>
      <c r="H38" s="453"/>
      <c r="I38" s="453"/>
      <c r="J38" s="453"/>
      <c r="K38" s="453"/>
      <c r="L38" s="453"/>
      <c r="M38" s="453"/>
      <c r="N38" s="453"/>
      <c r="O38" s="453"/>
    </row>
    <row r="39" spans="1:18" ht="0.95" customHeight="1"/>
    <row r="40" spans="1:18" ht="14.1" customHeight="1">
      <c r="A40" s="474" t="s">
        <v>775</v>
      </c>
      <c r="B40" s="453"/>
      <c r="C40" s="453"/>
      <c r="D40" s="453"/>
      <c r="E40" s="453"/>
      <c r="F40" s="453"/>
      <c r="G40" s="453"/>
      <c r="H40" s="453"/>
      <c r="I40" s="453"/>
      <c r="J40" s="453"/>
      <c r="K40" s="453"/>
      <c r="L40" s="453"/>
      <c r="M40" s="453"/>
      <c r="N40" s="453"/>
      <c r="O40" s="453"/>
    </row>
    <row r="41" spans="1:18" ht="0" hidden="1" customHeight="1"/>
    <row r="42" spans="1:18" ht="14.1" customHeight="1">
      <c r="A42" s="474" t="s">
        <v>776</v>
      </c>
      <c r="B42" s="453"/>
      <c r="C42" s="453"/>
      <c r="D42" s="453"/>
      <c r="E42" s="453"/>
      <c r="F42" s="453"/>
      <c r="G42" s="453"/>
      <c r="H42" s="453"/>
      <c r="I42" s="453"/>
      <c r="J42" s="453"/>
      <c r="K42" s="453"/>
      <c r="L42" s="453"/>
      <c r="M42" s="453"/>
      <c r="N42" s="453"/>
      <c r="O42" s="453"/>
    </row>
    <row r="43" spans="1:18" ht="0.95" customHeight="1"/>
    <row r="44" spans="1:18" ht="14.1" customHeight="1">
      <c r="A44" s="474" t="s">
        <v>777</v>
      </c>
      <c r="B44" s="453"/>
      <c r="C44" s="453"/>
      <c r="D44" s="453"/>
      <c r="E44" s="453"/>
      <c r="F44" s="453"/>
      <c r="G44" s="453"/>
      <c r="H44" s="453"/>
      <c r="I44" s="453"/>
      <c r="J44" s="453"/>
      <c r="K44" s="453"/>
      <c r="L44" s="453"/>
      <c r="M44" s="453"/>
      <c r="N44" s="453"/>
      <c r="O44" s="453"/>
    </row>
    <row r="45" spans="1:18" ht="0" hidden="1" customHeight="1"/>
    <row r="46" spans="1:18" ht="14.1" customHeight="1">
      <c r="A46" s="474" t="s">
        <v>778</v>
      </c>
      <c r="B46" s="453"/>
      <c r="C46" s="453"/>
      <c r="D46" s="453"/>
      <c r="E46" s="453"/>
      <c r="F46" s="453"/>
      <c r="G46" s="453"/>
      <c r="H46" s="453"/>
      <c r="I46" s="453"/>
      <c r="J46" s="453"/>
      <c r="K46" s="453"/>
      <c r="L46" s="453"/>
      <c r="M46" s="453"/>
      <c r="N46" s="453"/>
      <c r="O46" s="453"/>
    </row>
    <row r="47" spans="1:18" ht="0.95" customHeight="1"/>
    <row r="48" spans="1:18" ht="25.35" customHeight="1">
      <c r="A48" s="474" t="s">
        <v>779</v>
      </c>
      <c r="B48" s="453"/>
      <c r="C48" s="453"/>
      <c r="D48" s="453"/>
      <c r="E48" s="453"/>
      <c r="F48" s="453"/>
      <c r="G48" s="453"/>
      <c r="H48" s="453"/>
      <c r="I48" s="453"/>
      <c r="J48" s="453"/>
      <c r="K48" s="453"/>
      <c r="L48" s="453"/>
      <c r="M48" s="453"/>
      <c r="N48" s="453"/>
      <c r="O48" s="453"/>
    </row>
    <row r="49" s="286" customFormat="1" ht="5.0999999999999996" customHeight="1"/>
  </sheetData>
  <sheetProtection algorithmName="SHA-512" hashValue="MSPK8jnQvycLsDIgt7KHNsQhXIydelrmWbjU2+9w2pZgGqudvrVNBuRYgg+aj2ucczjMOEY+03tYIxMrw957/w==" saltValue="bv7diZH8miim3wFVSOo4Xw==" spinCount="100000" sheet="1" objects="1" scenarios="1"/>
  <mergeCells count="81">
    <mergeCell ref="A40:O40"/>
    <mergeCell ref="A42:O42"/>
    <mergeCell ref="A44:O44"/>
    <mergeCell ref="A46:O46"/>
    <mergeCell ref="A48:O48"/>
    <mergeCell ref="A38:O38"/>
    <mergeCell ref="B31:C31"/>
    <mergeCell ref="L31:M31"/>
    <mergeCell ref="O31:P31"/>
    <mergeCell ref="Q31:R31"/>
    <mergeCell ref="B32:C32"/>
    <mergeCell ref="L32:M32"/>
    <mergeCell ref="O32:P32"/>
    <mergeCell ref="Q32:R32"/>
    <mergeCell ref="B33:C33"/>
    <mergeCell ref="L33:M33"/>
    <mergeCell ref="O33:P33"/>
    <mergeCell ref="Q33:R33"/>
    <mergeCell ref="A36:O36"/>
    <mergeCell ref="B29:C29"/>
    <mergeCell ref="L29:M29"/>
    <mergeCell ref="O29:P29"/>
    <mergeCell ref="Q29:R29"/>
    <mergeCell ref="B30:C30"/>
    <mergeCell ref="L30:M30"/>
    <mergeCell ref="O30:P30"/>
    <mergeCell ref="Q30:R30"/>
    <mergeCell ref="B27:C27"/>
    <mergeCell ref="L27:M27"/>
    <mergeCell ref="O27:P27"/>
    <mergeCell ref="Q27:R27"/>
    <mergeCell ref="B28:C28"/>
    <mergeCell ref="L28:M28"/>
    <mergeCell ref="O28:P28"/>
    <mergeCell ref="Q28:R28"/>
    <mergeCell ref="B25:C25"/>
    <mergeCell ref="L25:M25"/>
    <mergeCell ref="O25:P25"/>
    <mergeCell ref="Q25:R25"/>
    <mergeCell ref="B26:C26"/>
    <mergeCell ref="L26:M26"/>
    <mergeCell ref="O26:P26"/>
    <mergeCell ref="Q26:R26"/>
    <mergeCell ref="B23:C23"/>
    <mergeCell ref="L23:M23"/>
    <mergeCell ref="O23:P23"/>
    <mergeCell ref="Q23:R23"/>
    <mergeCell ref="B24:C24"/>
    <mergeCell ref="L24:M24"/>
    <mergeCell ref="O24:P24"/>
    <mergeCell ref="Q24:R24"/>
    <mergeCell ref="B21:C21"/>
    <mergeCell ref="L21:M21"/>
    <mergeCell ref="O21:P21"/>
    <mergeCell ref="Q21:R21"/>
    <mergeCell ref="B22:C22"/>
    <mergeCell ref="L22:M22"/>
    <mergeCell ref="O22:P22"/>
    <mergeCell ref="Q22:R22"/>
    <mergeCell ref="B19:C19"/>
    <mergeCell ref="L19:M19"/>
    <mergeCell ref="O19:P19"/>
    <mergeCell ref="Q19:R19"/>
    <mergeCell ref="B20:C20"/>
    <mergeCell ref="L20:M20"/>
    <mergeCell ref="O20:P20"/>
    <mergeCell ref="Q20:R20"/>
    <mergeCell ref="B18:C18"/>
    <mergeCell ref="E18:I18"/>
    <mergeCell ref="K18:R18"/>
    <mergeCell ref="H1:L1"/>
    <mergeCell ref="A5:Q5"/>
    <mergeCell ref="A7:Q7"/>
    <mergeCell ref="A9:Q9"/>
    <mergeCell ref="A11:Q11"/>
    <mergeCell ref="A13:Q13"/>
    <mergeCell ref="A15:Q15"/>
    <mergeCell ref="B17:C17"/>
    <mergeCell ref="D17:I17"/>
    <mergeCell ref="J17:R17"/>
    <mergeCell ref="A3:C3"/>
  </mergeCells>
  <pageMargins left="0.196850393700787" right="0.35433070866141703" top="0.78740157480314998" bottom="0.78740157480314998" header="0.78740157480314998" footer="0.78740157480314998"/>
  <pageSetup paperSize="9" scale="7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5D4E-A168-4544-8B1C-FE5DD27C8D03}">
  <sheetPr>
    <tabColor theme="0"/>
    <pageSetUpPr fitToPage="1"/>
  </sheetPr>
  <dimension ref="A1:R66"/>
  <sheetViews>
    <sheetView zoomScale="66" zoomScaleNormal="66" workbookViewId="0">
      <selection activeCell="I2" sqref="I2:M4"/>
    </sheetView>
  </sheetViews>
  <sheetFormatPr defaultColWidth="9.140625" defaultRowHeight="15"/>
  <cols>
    <col min="1" max="1" width="8.140625" style="77" customWidth="1"/>
    <col min="2" max="2" width="44.85546875" style="30" customWidth="1"/>
    <col min="3" max="3" width="14.140625" style="30" customWidth="1"/>
    <col min="4" max="4" width="16.7109375" style="30" customWidth="1"/>
    <col min="5" max="5" width="14.85546875" style="30" customWidth="1"/>
    <col min="6" max="6" width="12.5703125" style="30" customWidth="1"/>
    <col min="7" max="7" width="13.42578125" style="30" customWidth="1"/>
    <col min="8" max="8" width="18.5703125" style="30" customWidth="1"/>
    <col min="9" max="9" width="23.7109375" style="30" customWidth="1"/>
    <col min="10" max="10" width="12.5703125" style="30" customWidth="1"/>
    <col min="11" max="256" width="9.140625" style="30"/>
    <col min="257" max="257" width="8.140625" style="30" customWidth="1"/>
    <col min="258" max="258" width="44.85546875" style="30" customWidth="1"/>
    <col min="259" max="259" width="14.140625" style="30" customWidth="1"/>
    <col min="260" max="260" width="16.7109375" style="30" customWidth="1"/>
    <col min="261" max="261" width="14.85546875" style="30" customWidth="1"/>
    <col min="262" max="262" width="12.5703125" style="30" customWidth="1"/>
    <col min="263" max="263" width="13.42578125" style="30" customWidth="1"/>
    <col min="264" max="264" width="18.5703125" style="30" customWidth="1"/>
    <col min="265" max="265" width="23.7109375" style="30" customWidth="1"/>
    <col min="266" max="266" width="12.5703125" style="30" customWidth="1"/>
    <col min="267" max="512" width="9.140625" style="30"/>
    <col min="513" max="513" width="8.140625" style="30" customWidth="1"/>
    <col min="514" max="514" width="44.85546875" style="30" customWidth="1"/>
    <col min="515" max="515" width="14.140625" style="30" customWidth="1"/>
    <col min="516" max="516" width="16.7109375" style="30" customWidth="1"/>
    <col min="517" max="517" width="14.85546875" style="30" customWidth="1"/>
    <col min="518" max="518" width="12.5703125" style="30" customWidth="1"/>
    <col min="519" max="519" width="13.42578125" style="30" customWidth="1"/>
    <col min="520" max="520" width="18.5703125" style="30" customWidth="1"/>
    <col min="521" max="521" width="23.7109375" style="30" customWidth="1"/>
    <col min="522" max="522" width="12.5703125" style="30" customWidth="1"/>
    <col min="523" max="768" width="9.140625" style="30"/>
    <col min="769" max="769" width="8.140625" style="30" customWidth="1"/>
    <col min="770" max="770" width="44.85546875" style="30" customWidth="1"/>
    <col min="771" max="771" width="14.140625" style="30" customWidth="1"/>
    <col min="772" max="772" width="16.7109375" style="30" customWidth="1"/>
    <col min="773" max="773" width="14.85546875" style="30" customWidth="1"/>
    <col min="774" max="774" width="12.5703125" style="30" customWidth="1"/>
    <col min="775" max="775" width="13.42578125" style="30" customWidth="1"/>
    <col min="776" max="776" width="18.5703125" style="30" customWidth="1"/>
    <col min="777" max="777" width="23.7109375" style="30" customWidth="1"/>
    <col min="778" max="778" width="12.5703125" style="30" customWidth="1"/>
    <col min="779" max="1024" width="9.140625" style="30"/>
    <col min="1025" max="1025" width="8.140625" style="30" customWidth="1"/>
    <col min="1026" max="1026" width="44.85546875" style="30" customWidth="1"/>
    <col min="1027" max="1027" width="14.140625" style="30" customWidth="1"/>
    <col min="1028" max="1028" width="16.7109375" style="30" customWidth="1"/>
    <col min="1029" max="1029" width="14.85546875" style="30" customWidth="1"/>
    <col min="1030" max="1030" width="12.5703125" style="30" customWidth="1"/>
    <col min="1031" max="1031" width="13.42578125" style="30" customWidth="1"/>
    <col min="1032" max="1032" width="18.5703125" style="30" customWidth="1"/>
    <col min="1033" max="1033" width="23.7109375" style="30" customWidth="1"/>
    <col min="1034" max="1034" width="12.5703125" style="30" customWidth="1"/>
    <col min="1035" max="1280" width="9.140625" style="30"/>
    <col min="1281" max="1281" width="8.140625" style="30" customWidth="1"/>
    <col min="1282" max="1282" width="44.85546875" style="30" customWidth="1"/>
    <col min="1283" max="1283" width="14.140625" style="30" customWidth="1"/>
    <col min="1284" max="1284" width="16.7109375" style="30" customWidth="1"/>
    <col min="1285" max="1285" width="14.85546875" style="30" customWidth="1"/>
    <col min="1286" max="1286" width="12.5703125" style="30" customWidth="1"/>
    <col min="1287" max="1287" width="13.42578125" style="30" customWidth="1"/>
    <col min="1288" max="1288" width="18.5703125" style="30" customWidth="1"/>
    <col min="1289" max="1289" width="23.7109375" style="30" customWidth="1"/>
    <col min="1290" max="1290" width="12.5703125" style="30" customWidth="1"/>
    <col min="1291" max="1536" width="9.140625" style="30"/>
    <col min="1537" max="1537" width="8.140625" style="30" customWidth="1"/>
    <col min="1538" max="1538" width="44.85546875" style="30" customWidth="1"/>
    <col min="1539" max="1539" width="14.140625" style="30" customWidth="1"/>
    <col min="1540" max="1540" width="16.7109375" style="30" customWidth="1"/>
    <col min="1541" max="1541" width="14.85546875" style="30" customWidth="1"/>
    <col min="1542" max="1542" width="12.5703125" style="30" customWidth="1"/>
    <col min="1543" max="1543" width="13.42578125" style="30" customWidth="1"/>
    <col min="1544" max="1544" width="18.5703125" style="30" customWidth="1"/>
    <col min="1545" max="1545" width="23.7109375" style="30" customWidth="1"/>
    <col min="1546" max="1546" width="12.5703125" style="30" customWidth="1"/>
    <col min="1547" max="1792" width="9.140625" style="30"/>
    <col min="1793" max="1793" width="8.140625" style="30" customWidth="1"/>
    <col min="1794" max="1794" width="44.85546875" style="30" customWidth="1"/>
    <col min="1795" max="1795" width="14.140625" style="30" customWidth="1"/>
    <col min="1796" max="1796" width="16.7109375" style="30" customWidth="1"/>
    <col min="1797" max="1797" width="14.85546875" style="30" customWidth="1"/>
    <col min="1798" max="1798" width="12.5703125" style="30" customWidth="1"/>
    <col min="1799" max="1799" width="13.42578125" style="30" customWidth="1"/>
    <col min="1800" max="1800" width="18.5703125" style="30" customWidth="1"/>
    <col min="1801" max="1801" width="23.7109375" style="30" customWidth="1"/>
    <col min="1802" max="1802" width="12.5703125" style="30" customWidth="1"/>
    <col min="1803" max="2048" width="9.140625" style="30"/>
    <col min="2049" max="2049" width="8.140625" style="30" customWidth="1"/>
    <col min="2050" max="2050" width="44.85546875" style="30" customWidth="1"/>
    <col min="2051" max="2051" width="14.140625" style="30" customWidth="1"/>
    <col min="2052" max="2052" width="16.7109375" style="30" customWidth="1"/>
    <col min="2053" max="2053" width="14.85546875" style="30" customWidth="1"/>
    <col min="2054" max="2054" width="12.5703125" style="30" customWidth="1"/>
    <col min="2055" max="2055" width="13.42578125" style="30" customWidth="1"/>
    <col min="2056" max="2056" width="18.5703125" style="30" customWidth="1"/>
    <col min="2057" max="2057" width="23.7109375" style="30" customWidth="1"/>
    <col min="2058" max="2058" width="12.5703125" style="30" customWidth="1"/>
    <col min="2059" max="2304" width="9.140625" style="30"/>
    <col min="2305" max="2305" width="8.140625" style="30" customWidth="1"/>
    <col min="2306" max="2306" width="44.85546875" style="30" customWidth="1"/>
    <col min="2307" max="2307" width="14.140625" style="30" customWidth="1"/>
    <col min="2308" max="2308" width="16.7109375" style="30" customWidth="1"/>
    <col min="2309" max="2309" width="14.85546875" style="30" customWidth="1"/>
    <col min="2310" max="2310" width="12.5703125" style="30" customWidth="1"/>
    <col min="2311" max="2311" width="13.42578125" style="30" customWidth="1"/>
    <col min="2312" max="2312" width="18.5703125" style="30" customWidth="1"/>
    <col min="2313" max="2313" width="23.7109375" style="30" customWidth="1"/>
    <col min="2314" max="2314" width="12.5703125" style="30" customWidth="1"/>
    <col min="2315" max="2560" width="9.140625" style="30"/>
    <col min="2561" max="2561" width="8.140625" style="30" customWidth="1"/>
    <col min="2562" max="2562" width="44.85546875" style="30" customWidth="1"/>
    <col min="2563" max="2563" width="14.140625" style="30" customWidth="1"/>
    <col min="2564" max="2564" width="16.7109375" style="30" customWidth="1"/>
    <col min="2565" max="2565" width="14.85546875" style="30" customWidth="1"/>
    <col min="2566" max="2566" width="12.5703125" style="30" customWidth="1"/>
    <col min="2567" max="2567" width="13.42578125" style="30" customWidth="1"/>
    <col min="2568" max="2568" width="18.5703125" style="30" customWidth="1"/>
    <col min="2569" max="2569" width="23.7109375" style="30" customWidth="1"/>
    <col min="2570" max="2570" width="12.5703125" style="30" customWidth="1"/>
    <col min="2571" max="2816" width="9.140625" style="30"/>
    <col min="2817" max="2817" width="8.140625" style="30" customWidth="1"/>
    <col min="2818" max="2818" width="44.85546875" style="30" customWidth="1"/>
    <col min="2819" max="2819" width="14.140625" style="30" customWidth="1"/>
    <col min="2820" max="2820" width="16.7109375" style="30" customWidth="1"/>
    <col min="2821" max="2821" width="14.85546875" style="30" customWidth="1"/>
    <col min="2822" max="2822" width="12.5703125" style="30" customWidth="1"/>
    <col min="2823" max="2823" width="13.42578125" style="30" customWidth="1"/>
    <col min="2824" max="2824" width="18.5703125" style="30" customWidth="1"/>
    <col min="2825" max="2825" width="23.7109375" style="30" customWidth="1"/>
    <col min="2826" max="2826" width="12.5703125" style="30" customWidth="1"/>
    <col min="2827" max="3072" width="9.140625" style="30"/>
    <col min="3073" max="3073" width="8.140625" style="30" customWidth="1"/>
    <col min="3074" max="3074" width="44.85546875" style="30" customWidth="1"/>
    <col min="3075" max="3075" width="14.140625" style="30" customWidth="1"/>
    <col min="3076" max="3076" width="16.7109375" style="30" customWidth="1"/>
    <col min="3077" max="3077" width="14.85546875" style="30" customWidth="1"/>
    <col min="3078" max="3078" width="12.5703125" style="30" customWidth="1"/>
    <col min="3079" max="3079" width="13.42578125" style="30" customWidth="1"/>
    <col min="3080" max="3080" width="18.5703125" style="30" customWidth="1"/>
    <col min="3081" max="3081" width="23.7109375" style="30" customWidth="1"/>
    <col min="3082" max="3082" width="12.5703125" style="30" customWidth="1"/>
    <col min="3083" max="3328" width="9.140625" style="30"/>
    <col min="3329" max="3329" width="8.140625" style="30" customWidth="1"/>
    <col min="3330" max="3330" width="44.85546875" style="30" customWidth="1"/>
    <col min="3331" max="3331" width="14.140625" style="30" customWidth="1"/>
    <col min="3332" max="3332" width="16.7109375" style="30" customWidth="1"/>
    <col min="3333" max="3333" width="14.85546875" style="30" customWidth="1"/>
    <col min="3334" max="3334" width="12.5703125" style="30" customWidth="1"/>
    <col min="3335" max="3335" width="13.42578125" style="30" customWidth="1"/>
    <col min="3336" max="3336" width="18.5703125" style="30" customWidth="1"/>
    <col min="3337" max="3337" width="23.7109375" style="30" customWidth="1"/>
    <col min="3338" max="3338" width="12.5703125" style="30" customWidth="1"/>
    <col min="3339" max="3584" width="9.140625" style="30"/>
    <col min="3585" max="3585" width="8.140625" style="30" customWidth="1"/>
    <col min="3586" max="3586" width="44.85546875" style="30" customWidth="1"/>
    <col min="3587" max="3587" width="14.140625" style="30" customWidth="1"/>
    <col min="3588" max="3588" width="16.7109375" style="30" customWidth="1"/>
    <col min="3589" max="3589" width="14.85546875" style="30" customWidth="1"/>
    <col min="3590" max="3590" width="12.5703125" style="30" customWidth="1"/>
    <col min="3591" max="3591" width="13.42578125" style="30" customWidth="1"/>
    <col min="3592" max="3592" width="18.5703125" style="30" customWidth="1"/>
    <col min="3593" max="3593" width="23.7109375" style="30" customWidth="1"/>
    <col min="3594" max="3594" width="12.5703125" style="30" customWidth="1"/>
    <col min="3595" max="3840" width="9.140625" style="30"/>
    <col min="3841" max="3841" width="8.140625" style="30" customWidth="1"/>
    <col min="3842" max="3842" width="44.85546875" style="30" customWidth="1"/>
    <col min="3843" max="3843" width="14.140625" style="30" customWidth="1"/>
    <col min="3844" max="3844" width="16.7109375" style="30" customWidth="1"/>
    <col min="3845" max="3845" width="14.85546875" style="30" customWidth="1"/>
    <col min="3846" max="3846" width="12.5703125" style="30" customWidth="1"/>
    <col min="3847" max="3847" width="13.42578125" style="30" customWidth="1"/>
    <col min="3848" max="3848" width="18.5703125" style="30" customWidth="1"/>
    <col min="3849" max="3849" width="23.7109375" style="30" customWidth="1"/>
    <col min="3850" max="3850" width="12.5703125" style="30" customWidth="1"/>
    <col min="3851" max="4096" width="9.140625" style="30"/>
    <col min="4097" max="4097" width="8.140625" style="30" customWidth="1"/>
    <col min="4098" max="4098" width="44.85546875" style="30" customWidth="1"/>
    <col min="4099" max="4099" width="14.140625" style="30" customWidth="1"/>
    <col min="4100" max="4100" width="16.7109375" style="30" customWidth="1"/>
    <col min="4101" max="4101" width="14.85546875" style="30" customWidth="1"/>
    <col min="4102" max="4102" width="12.5703125" style="30" customWidth="1"/>
    <col min="4103" max="4103" width="13.42578125" style="30" customWidth="1"/>
    <col min="4104" max="4104" width="18.5703125" style="30" customWidth="1"/>
    <col min="4105" max="4105" width="23.7109375" style="30" customWidth="1"/>
    <col min="4106" max="4106" width="12.5703125" style="30" customWidth="1"/>
    <col min="4107" max="4352" width="9.140625" style="30"/>
    <col min="4353" max="4353" width="8.140625" style="30" customWidth="1"/>
    <col min="4354" max="4354" width="44.85546875" style="30" customWidth="1"/>
    <col min="4355" max="4355" width="14.140625" style="30" customWidth="1"/>
    <col min="4356" max="4356" width="16.7109375" style="30" customWidth="1"/>
    <col min="4357" max="4357" width="14.85546875" style="30" customWidth="1"/>
    <col min="4358" max="4358" width="12.5703125" style="30" customWidth="1"/>
    <col min="4359" max="4359" width="13.42578125" style="30" customWidth="1"/>
    <col min="4360" max="4360" width="18.5703125" style="30" customWidth="1"/>
    <col min="4361" max="4361" width="23.7109375" style="30" customWidth="1"/>
    <col min="4362" max="4362" width="12.5703125" style="30" customWidth="1"/>
    <col min="4363" max="4608" width="9.140625" style="30"/>
    <col min="4609" max="4609" width="8.140625" style="30" customWidth="1"/>
    <col min="4610" max="4610" width="44.85546875" style="30" customWidth="1"/>
    <col min="4611" max="4611" width="14.140625" style="30" customWidth="1"/>
    <col min="4612" max="4612" width="16.7109375" style="30" customWidth="1"/>
    <col min="4613" max="4613" width="14.85546875" style="30" customWidth="1"/>
    <col min="4614" max="4614" width="12.5703125" style="30" customWidth="1"/>
    <col min="4615" max="4615" width="13.42578125" style="30" customWidth="1"/>
    <col min="4616" max="4616" width="18.5703125" style="30" customWidth="1"/>
    <col min="4617" max="4617" width="23.7109375" style="30" customWidth="1"/>
    <col min="4618" max="4618" width="12.5703125" style="30" customWidth="1"/>
    <col min="4619" max="4864" width="9.140625" style="30"/>
    <col min="4865" max="4865" width="8.140625" style="30" customWidth="1"/>
    <col min="4866" max="4866" width="44.85546875" style="30" customWidth="1"/>
    <col min="4867" max="4867" width="14.140625" style="30" customWidth="1"/>
    <col min="4868" max="4868" width="16.7109375" style="30" customWidth="1"/>
    <col min="4869" max="4869" width="14.85546875" style="30" customWidth="1"/>
    <col min="4870" max="4870" width="12.5703125" style="30" customWidth="1"/>
    <col min="4871" max="4871" width="13.42578125" style="30" customWidth="1"/>
    <col min="4872" max="4872" width="18.5703125" style="30" customWidth="1"/>
    <col min="4873" max="4873" width="23.7109375" style="30" customWidth="1"/>
    <col min="4874" max="4874" width="12.5703125" style="30" customWidth="1"/>
    <col min="4875" max="5120" width="9.140625" style="30"/>
    <col min="5121" max="5121" width="8.140625" style="30" customWidth="1"/>
    <col min="5122" max="5122" width="44.85546875" style="30" customWidth="1"/>
    <col min="5123" max="5123" width="14.140625" style="30" customWidth="1"/>
    <col min="5124" max="5124" width="16.7109375" style="30" customWidth="1"/>
    <col min="5125" max="5125" width="14.85546875" style="30" customWidth="1"/>
    <col min="5126" max="5126" width="12.5703125" style="30" customWidth="1"/>
    <col min="5127" max="5127" width="13.42578125" style="30" customWidth="1"/>
    <col min="5128" max="5128" width="18.5703125" style="30" customWidth="1"/>
    <col min="5129" max="5129" width="23.7109375" style="30" customWidth="1"/>
    <col min="5130" max="5130" width="12.5703125" style="30" customWidth="1"/>
    <col min="5131" max="5376" width="9.140625" style="30"/>
    <col min="5377" max="5377" width="8.140625" style="30" customWidth="1"/>
    <col min="5378" max="5378" width="44.85546875" style="30" customWidth="1"/>
    <col min="5379" max="5379" width="14.140625" style="30" customWidth="1"/>
    <col min="5380" max="5380" width="16.7109375" style="30" customWidth="1"/>
    <col min="5381" max="5381" width="14.85546875" style="30" customWidth="1"/>
    <col min="5382" max="5382" width="12.5703125" style="30" customWidth="1"/>
    <col min="5383" max="5383" width="13.42578125" style="30" customWidth="1"/>
    <col min="5384" max="5384" width="18.5703125" style="30" customWidth="1"/>
    <col min="5385" max="5385" width="23.7109375" style="30" customWidth="1"/>
    <col min="5386" max="5386" width="12.5703125" style="30" customWidth="1"/>
    <col min="5387" max="5632" width="9.140625" style="30"/>
    <col min="5633" max="5633" width="8.140625" style="30" customWidth="1"/>
    <col min="5634" max="5634" width="44.85546875" style="30" customWidth="1"/>
    <col min="5635" max="5635" width="14.140625" style="30" customWidth="1"/>
    <col min="5636" max="5636" width="16.7109375" style="30" customWidth="1"/>
    <col min="5637" max="5637" width="14.85546875" style="30" customWidth="1"/>
    <col min="5638" max="5638" width="12.5703125" style="30" customWidth="1"/>
    <col min="5639" max="5639" width="13.42578125" style="30" customWidth="1"/>
    <col min="5640" max="5640" width="18.5703125" style="30" customWidth="1"/>
    <col min="5641" max="5641" width="23.7109375" style="30" customWidth="1"/>
    <col min="5642" max="5642" width="12.5703125" style="30" customWidth="1"/>
    <col min="5643" max="5888" width="9.140625" style="30"/>
    <col min="5889" max="5889" width="8.140625" style="30" customWidth="1"/>
    <col min="5890" max="5890" width="44.85546875" style="30" customWidth="1"/>
    <col min="5891" max="5891" width="14.140625" style="30" customWidth="1"/>
    <col min="5892" max="5892" width="16.7109375" style="30" customWidth="1"/>
    <col min="5893" max="5893" width="14.85546875" style="30" customWidth="1"/>
    <col min="5894" max="5894" width="12.5703125" style="30" customWidth="1"/>
    <col min="5895" max="5895" width="13.42578125" style="30" customWidth="1"/>
    <col min="5896" max="5896" width="18.5703125" style="30" customWidth="1"/>
    <col min="5897" max="5897" width="23.7109375" style="30" customWidth="1"/>
    <col min="5898" max="5898" width="12.5703125" style="30" customWidth="1"/>
    <col min="5899" max="6144" width="9.140625" style="30"/>
    <col min="6145" max="6145" width="8.140625" style="30" customWidth="1"/>
    <col min="6146" max="6146" width="44.85546875" style="30" customWidth="1"/>
    <col min="6147" max="6147" width="14.140625" style="30" customWidth="1"/>
    <col min="6148" max="6148" width="16.7109375" style="30" customWidth="1"/>
    <col min="6149" max="6149" width="14.85546875" style="30" customWidth="1"/>
    <col min="6150" max="6150" width="12.5703125" style="30" customWidth="1"/>
    <col min="6151" max="6151" width="13.42578125" style="30" customWidth="1"/>
    <col min="6152" max="6152" width="18.5703125" style="30" customWidth="1"/>
    <col min="6153" max="6153" width="23.7109375" style="30" customWidth="1"/>
    <col min="6154" max="6154" width="12.5703125" style="30" customWidth="1"/>
    <col min="6155" max="6400" width="9.140625" style="30"/>
    <col min="6401" max="6401" width="8.140625" style="30" customWidth="1"/>
    <col min="6402" max="6402" width="44.85546875" style="30" customWidth="1"/>
    <col min="6403" max="6403" width="14.140625" style="30" customWidth="1"/>
    <col min="6404" max="6404" width="16.7109375" style="30" customWidth="1"/>
    <col min="6405" max="6405" width="14.85546875" style="30" customWidth="1"/>
    <col min="6406" max="6406" width="12.5703125" style="30" customWidth="1"/>
    <col min="6407" max="6407" width="13.42578125" style="30" customWidth="1"/>
    <col min="6408" max="6408" width="18.5703125" style="30" customWidth="1"/>
    <col min="6409" max="6409" width="23.7109375" style="30" customWidth="1"/>
    <col min="6410" max="6410" width="12.5703125" style="30" customWidth="1"/>
    <col min="6411" max="6656" width="9.140625" style="30"/>
    <col min="6657" max="6657" width="8.140625" style="30" customWidth="1"/>
    <col min="6658" max="6658" width="44.85546875" style="30" customWidth="1"/>
    <col min="6659" max="6659" width="14.140625" style="30" customWidth="1"/>
    <col min="6660" max="6660" width="16.7109375" style="30" customWidth="1"/>
    <col min="6661" max="6661" width="14.85546875" style="30" customWidth="1"/>
    <col min="6662" max="6662" width="12.5703125" style="30" customWidth="1"/>
    <col min="6663" max="6663" width="13.42578125" style="30" customWidth="1"/>
    <col min="6664" max="6664" width="18.5703125" style="30" customWidth="1"/>
    <col min="6665" max="6665" width="23.7109375" style="30" customWidth="1"/>
    <col min="6666" max="6666" width="12.5703125" style="30" customWidth="1"/>
    <col min="6667" max="6912" width="9.140625" style="30"/>
    <col min="6913" max="6913" width="8.140625" style="30" customWidth="1"/>
    <col min="6914" max="6914" width="44.85546875" style="30" customWidth="1"/>
    <col min="6915" max="6915" width="14.140625" style="30" customWidth="1"/>
    <col min="6916" max="6916" width="16.7109375" style="30" customWidth="1"/>
    <col min="6917" max="6917" width="14.85546875" style="30" customWidth="1"/>
    <col min="6918" max="6918" width="12.5703125" style="30" customWidth="1"/>
    <col min="6919" max="6919" width="13.42578125" style="30" customWidth="1"/>
    <col min="6920" max="6920" width="18.5703125" style="30" customWidth="1"/>
    <col min="6921" max="6921" width="23.7109375" style="30" customWidth="1"/>
    <col min="6922" max="6922" width="12.5703125" style="30" customWidth="1"/>
    <col min="6923" max="7168" width="9.140625" style="30"/>
    <col min="7169" max="7169" width="8.140625" style="30" customWidth="1"/>
    <col min="7170" max="7170" width="44.85546875" style="30" customWidth="1"/>
    <col min="7171" max="7171" width="14.140625" style="30" customWidth="1"/>
    <col min="7172" max="7172" width="16.7109375" style="30" customWidth="1"/>
    <col min="7173" max="7173" width="14.85546875" style="30" customWidth="1"/>
    <col min="7174" max="7174" width="12.5703125" style="30" customWidth="1"/>
    <col min="7175" max="7175" width="13.42578125" style="30" customWidth="1"/>
    <col min="7176" max="7176" width="18.5703125" style="30" customWidth="1"/>
    <col min="7177" max="7177" width="23.7109375" style="30" customWidth="1"/>
    <col min="7178" max="7178" width="12.5703125" style="30" customWidth="1"/>
    <col min="7179" max="7424" width="9.140625" style="30"/>
    <col min="7425" max="7425" width="8.140625" style="30" customWidth="1"/>
    <col min="7426" max="7426" width="44.85546875" style="30" customWidth="1"/>
    <col min="7427" max="7427" width="14.140625" style="30" customWidth="1"/>
    <col min="7428" max="7428" width="16.7109375" style="30" customWidth="1"/>
    <col min="7429" max="7429" width="14.85546875" style="30" customWidth="1"/>
    <col min="7430" max="7430" width="12.5703125" style="30" customWidth="1"/>
    <col min="7431" max="7431" width="13.42578125" style="30" customWidth="1"/>
    <col min="7432" max="7432" width="18.5703125" style="30" customWidth="1"/>
    <col min="7433" max="7433" width="23.7109375" style="30" customWidth="1"/>
    <col min="7434" max="7434" width="12.5703125" style="30" customWidth="1"/>
    <col min="7435" max="7680" width="9.140625" style="30"/>
    <col min="7681" max="7681" width="8.140625" style="30" customWidth="1"/>
    <col min="7682" max="7682" width="44.85546875" style="30" customWidth="1"/>
    <col min="7683" max="7683" width="14.140625" style="30" customWidth="1"/>
    <col min="7684" max="7684" width="16.7109375" style="30" customWidth="1"/>
    <col min="7685" max="7685" width="14.85546875" style="30" customWidth="1"/>
    <col min="7686" max="7686" width="12.5703125" style="30" customWidth="1"/>
    <col min="7687" max="7687" width="13.42578125" style="30" customWidth="1"/>
    <col min="7688" max="7688" width="18.5703125" style="30" customWidth="1"/>
    <col min="7689" max="7689" width="23.7109375" style="30" customWidth="1"/>
    <col min="7690" max="7690" width="12.5703125" style="30" customWidth="1"/>
    <col min="7691" max="7936" width="9.140625" style="30"/>
    <col min="7937" max="7937" width="8.140625" style="30" customWidth="1"/>
    <col min="7938" max="7938" width="44.85546875" style="30" customWidth="1"/>
    <col min="7939" max="7939" width="14.140625" style="30" customWidth="1"/>
    <col min="7940" max="7940" width="16.7109375" style="30" customWidth="1"/>
    <col min="7941" max="7941" width="14.85546875" style="30" customWidth="1"/>
    <col min="7942" max="7942" width="12.5703125" style="30" customWidth="1"/>
    <col min="7943" max="7943" width="13.42578125" style="30" customWidth="1"/>
    <col min="7944" max="7944" width="18.5703125" style="30" customWidth="1"/>
    <col min="7945" max="7945" width="23.7109375" style="30" customWidth="1"/>
    <col min="7946" max="7946" width="12.5703125" style="30" customWidth="1"/>
    <col min="7947" max="8192" width="9.140625" style="30"/>
    <col min="8193" max="8193" width="8.140625" style="30" customWidth="1"/>
    <col min="8194" max="8194" width="44.85546875" style="30" customWidth="1"/>
    <col min="8195" max="8195" width="14.140625" style="30" customWidth="1"/>
    <col min="8196" max="8196" width="16.7109375" style="30" customWidth="1"/>
    <col min="8197" max="8197" width="14.85546875" style="30" customWidth="1"/>
    <col min="8198" max="8198" width="12.5703125" style="30" customWidth="1"/>
    <col min="8199" max="8199" width="13.42578125" style="30" customWidth="1"/>
    <col min="8200" max="8200" width="18.5703125" style="30" customWidth="1"/>
    <col min="8201" max="8201" width="23.7109375" style="30" customWidth="1"/>
    <col min="8202" max="8202" width="12.5703125" style="30" customWidth="1"/>
    <col min="8203" max="8448" width="9.140625" style="30"/>
    <col min="8449" max="8449" width="8.140625" style="30" customWidth="1"/>
    <col min="8450" max="8450" width="44.85546875" style="30" customWidth="1"/>
    <col min="8451" max="8451" width="14.140625" style="30" customWidth="1"/>
    <col min="8452" max="8452" width="16.7109375" style="30" customWidth="1"/>
    <col min="8453" max="8453" width="14.85546875" style="30" customWidth="1"/>
    <col min="8454" max="8454" width="12.5703125" style="30" customWidth="1"/>
    <col min="8455" max="8455" width="13.42578125" style="30" customWidth="1"/>
    <col min="8456" max="8456" width="18.5703125" style="30" customWidth="1"/>
    <col min="8457" max="8457" width="23.7109375" style="30" customWidth="1"/>
    <col min="8458" max="8458" width="12.5703125" style="30" customWidth="1"/>
    <col min="8459" max="8704" width="9.140625" style="30"/>
    <col min="8705" max="8705" width="8.140625" style="30" customWidth="1"/>
    <col min="8706" max="8706" width="44.85546875" style="30" customWidth="1"/>
    <col min="8707" max="8707" width="14.140625" style="30" customWidth="1"/>
    <col min="8708" max="8708" width="16.7109375" style="30" customWidth="1"/>
    <col min="8709" max="8709" width="14.85546875" style="30" customWidth="1"/>
    <col min="8710" max="8710" width="12.5703125" style="30" customWidth="1"/>
    <col min="8711" max="8711" width="13.42578125" style="30" customWidth="1"/>
    <col min="8712" max="8712" width="18.5703125" style="30" customWidth="1"/>
    <col min="8713" max="8713" width="23.7109375" style="30" customWidth="1"/>
    <col min="8714" max="8714" width="12.5703125" style="30" customWidth="1"/>
    <col min="8715" max="8960" width="9.140625" style="30"/>
    <col min="8961" max="8961" width="8.140625" style="30" customWidth="1"/>
    <col min="8962" max="8962" width="44.85546875" style="30" customWidth="1"/>
    <col min="8963" max="8963" width="14.140625" style="30" customWidth="1"/>
    <col min="8964" max="8964" width="16.7109375" style="30" customWidth="1"/>
    <col min="8965" max="8965" width="14.85546875" style="30" customWidth="1"/>
    <col min="8966" max="8966" width="12.5703125" style="30" customWidth="1"/>
    <col min="8967" max="8967" width="13.42578125" style="30" customWidth="1"/>
    <col min="8968" max="8968" width="18.5703125" style="30" customWidth="1"/>
    <col min="8969" max="8969" width="23.7109375" style="30" customWidth="1"/>
    <col min="8970" max="8970" width="12.5703125" style="30" customWidth="1"/>
    <col min="8971" max="9216" width="9.140625" style="30"/>
    <col min="9217" max="9217" width="8.140625" style="30" customWidth="1"/>
    <col min="9218" max="9218" width="44.85546875" style="30" customWidth="1"/>
    <col min="9219" max="9219" width="14.140625" style="30" customWidth="1"/>
    <col min="9220" max="9220" width="16.7109375" style="30" customWidth="1"/>
    <col min="9221" max="9221" width="14.85546875" style="30" customWidth="1"/>
    <col min="9222" max="9222" width="12.5703125" style="30" customWidth="1"/>
    <col min="9223" max="9223" width="13.42578125" style="30" customWidth="1"/>
    <col min="9224" max="9224" width="18.5703125" style="30" customWidth="1"/>
    <col min="9225" max="9225" width="23.7109375" style="30" customWidth="1"/>
    <col min="9226" max="9226" width="12.5703125" style="30" customWidth="1"/>
    <col min="9227" max="9472" width="9.140625" style="30"/>
    <col min="9473" max="9473" width="8.140625" style="30" customWidth="1"/>
    <col min="9474" max="9474" width="44.85546875" style="30" customWidth="1"/>
    <col min="9475" max="9475" width="14.140625" style="30" customWidth="1"/>
    <col min="9476" max="9476" width="16.7109375" style="30" customWidth="1"/>
    <col min="9477" max="9477" width="14.85546875" style="30" customWidth="1"/>
    <col min="9478" max="9478" width="12.5703125" style="30" customWidth="1"/>
    <col min="9479" max="9479" width="13.42578125" style="30" customWidth="1"/>
    <col min="9480" max="9480" width="18.5703125" style="30" customWidth="1"/>
    <col min="9481" max="9481" width="23.7109375" style="30" customWidth="1"/>
    <col min="9482" max="9482" width="12.5703125" style="30" customWidth="1"/>
    <col min="9483" max="9728" width="9.140625" style="30"/>
    <col min="9729" max="9729" width="8.140625" style="30" customWidth="1"/>
    <col min="9730" max="9730" width="44.85546875" style="30" customWidth="1"/>
    <col min="9731" max="9731" width="14.140625" style="30" customWidth="1"/>
    <col min="9732" max="9732" width="16.7109375" style="30" customWidth="1"/>
    <col min="9733" max="9733" width="14.85546875" style="30" customWidth="1"/>
    <col min="9734" max="9734" width="12.5703125" style="30" customWidth="1"/>
    <col min="9735" max="9735" width="13.42578125" style="30" customWidth="1"/>
    <col min="9736" max="9736" width="18.5703125" style="30" customWidth="1"/>
    <col min="9737" max="9737" width="23.7109375" style="30" customWidth="1"/>
    <col min="9738" max="9738" width="12.5703125" style="30" customWidth="1"/>
    <col min="9739" max="9984" width="9.140625" style="30"/>
    <col min="9985" max="9985" width="8.140625" style="30" customWidth="1"/>
    <col min="9986" max="9986" width="44.85546875" style="30" customWidth="1"/>
    <col min="9987" max="9987" width="14.140625" style="30" customWidth="1"/>
    <col min="9988" max="9988" width="16.7109375" style="30" customWidth="1"/>
    <col min="9989" max="9989" width="14.85546875" style="30" customWidth="1"/>
    <col min="9990" max="9990" width="12.5703125" style="30" customWidth="1"/>
    <col min="9991" max="9991" width="13.42578125" style="30" customWidth="1"/>
    <col min="9992" max="9992" width="18.5703125" style="30" customWidth="1"/>
    <col min="9993" max="9993" width="23.7109375" style="30" customWidth="1"/>
    <col min="9994" max="9994" width="12.5703125" style="30" customWidth="1"/>
    <col min="9995" max="10240" width="9.140625" style="30"/>
    <col min="10241" max="10241" width="8.140625" style="30" customWidth="1"/>
    <col min="10242" max="10242" width="44.85546875" style="30" customWidth="1"/>
    <col min="10243" max="10243" width="14.140625" style="30" customWidth="1"/>
    <col min="10244" max="10244" width="16.7109375" style="30" customWidth="1"/>
    <col min="10245" max="10245" width="14.85546875" style="30" customWidth="1"/>
    <col min="10246" max="10246" width="12.5703125" style="30" customWidth="1"/>
    <col min="10247" max="10247" width="13.42578125" style="30" customWidth="1"/>
    <col min="10248" max="10248" width="18.5703125" style="30" customWidth="1"/>
    <col min="10249" max="10249" width="23.7109375" style="30" customWidth="1"/>
    <col min="10250" max="10250" width="12.5703125" style="30" customWidth="1"/>
    <col min="10251" max="10496" width="9.140625" style="30"/>
    <col min="10497" max="10497" width="8.140625" style="30" customWidth="1"/>
    <col min="10498" max="10498" width="44.85546875" style="30" customWidth="1"/>
    <col min="10499" max="10499" width="14.140625" style="30" customWidth="1"/>
    <col min="10500" max="10500" width="16.7109375" style="30" customWidth="1"/>
    <col min="10501" max="10501" width="14.85546875" style="30" customWidth="1"/>
    <col min="10502" max="10502" width="12.5703125" style="30" customWidth="1"/>
    <col min="10503" max="10503" width="13.42578125" style="30" customWidth="1"/>
    <col min="10504" max="10504" width="18.5703125" style="30" customWidth="1"/>
    <col min="10505" max="10505" width="23.7109375" style="30" customWidth="1"/>
    <col min="10506" max="10506" width="12.5703125" style="30" customWidth="1"/>
    <col min="10507" max="10752" width="9.140625" style="30"/>
    <col min="10753" max="10753" width="8.140625" style="30" customWidth="1"/>
    <col min="10754" max="10754" width="44.85546875" style="30" customWidth="1"/>
    <col min="10755" max="10755" width="14.140625" style="30" customWidth="1"/>
    <col min="10756" max="10756" width="16.7109375" style="30" customWidth="1"/>
    <col min="10757" max="10757" width="14.85546875" style="30" customWidth="1"/>
    <col min="10758" max="10758" width="12.5703125" style="30" customWidth="1"/>
    <col min="10759" max="10759" width="13.42578125" style="30" customWidth="1"/>
    <col min="10760" max="10760" width="18.5703125" style="30" customWidth="1"/>
    <col min="10761" max="10761" width="23.7109375" style="30" customWidth="1"/>
    <col min="10762" max="10762" width="12.5703125" style="30" customWidth="1"/>
    <col min="10763" max="11008" width="9.140625" style="30"/>
    <col min="11009" max="11009" width="8.140625" style="30" customWidth="1"/>
    <col min="11010" max="11010" width="44.85546875" style="30" customWidth="1"/>
    <col min="11011" max="11011" width="14.140625" style="30" customWidth="1"/>
    <col min="11012" max="11012" width="16.7109375" style="30" customWidth="1"/>
    <col min="11013" max="11013" width="14.85546875" style="30" customWidth="1"/>
    <col min="11014" max="11014" width="12.5703125" style="30" customWidth="1"/>
    <col min="11015" max="11015" width="13.42578125" style="30" customWidth="1"/>
    <col min="11016" max="11016" width="18.5703125" style="30" customWidth="1"/>
    <col min="11017" max="11017" width="23.7109375" style="30" customWidth="1"/>
    <col min="11018" max="11018" width="12.5703125" style="30" customWidth="1"/>
    <col min="11019" max="11264" width="9.140625" style="30"/>
    <col min="11265" max="11265" width="8.140625" style="30" customWidth="1"/>
    <col min="11266" max="11266" width="44.85546875" style="30" customWidth="1"/>
    <col min="11267" max="11267" width="14.140625" style="30" customWidth="1"/>
    <col min="11268" max="11268" width="16.7109375" style="30" customWidth="1"/>
    <col min="11269" max="11269" width="14.85546875" style="30" customWidth="1"/>
    <col min="11270" max="11270" width="12.5703125" style="30" customWidth="1"/>
    <col min="11271" max="11271" width="13.42578125" style="30" customWidth="1"/>
    <col min="11272" max="11272" width="18.5703125" style="30" customWidth="1"/>
    <col min="11273" max="11273" width="23.7109375" style="30" customWidth="1"/>
    <col min="11274" max="11274" width="12.5703125" style="30" customWidth="1"/>
    <col min="11275" max="11520" width="9.140625" style="30"/>
    <col min="11521" max="11521" width="8.140625" style="30" customWidth="1"/>
    <col min="11522" max="11522" width="44.85546875" style="30" customWidth="1"/>
    <col min="11523" max="11523" width="14.140625" style="30" customWidth="1"/>
    <col min="11524" max="11524" width="16.7109375" style="30" customWidth="1"/>
    <col min="11525" max="11525" width="14.85546875" style="30" customWidth="1"/>
    <col min="11526" max="11526" width="12.5703125" style="30" customWidth="1"/>
    <col min="11527" max="11527" width="13.42578125" style="30" customWidth="1"/>
    <col min="11528" max="11528" width="18.5703125" style="30" customWidth="1"/>
    <col min="11529" max="11529" width="23.7109375" style="30" customWidth="1"/>
    <col min="11530" max="11530" width="12.5703125" style="30" customWidth="1"/>
    <col min="11531" max="11776" width="9.140625" style="30"/>
    <col min="11777" max="11777" width="8.140625" style="30" customWidth="1"/>
    <col min="11778" max="11778" width="44.85546875" style="30" customWidth="1"/>
    <col min="11779" max="11779" width="14.140625" style="30" customWidth="1"/>
    <col min="11780" max="11780" width="16.7109375" style="30" customWidth="1"/>
    <col min="11781" max="11781" width="14.85546875" style="30" customWidth="1"/>
    <col min="11782" max="11782" width="12.5703125" style="30" customWidth="1"/>
    <col min="11783" max="11783" width="13.42578125" style="30" customWidth="1"/>
    <col min="11784" max="11784" width="18.5703125" style="30" customWidth="1"/>
    <col min="11785" max="11785" width="23.7109375" style="30" customWidth="1"/>
    <col min="11786" max="11786" width="12.5703125" style="30" customWidth="1"/>
    <col min="11787" max="12032" width="9.140625" style="30"/>
    <col min="12033" max="12033" width="8.140625" style="30" customWidth="1"/>
    <col min="12034" max="12034" width="44.85546875" style="30" customWidth="1"/>
    <col min="12035" max="12035" width="14.140625" style="30" customWidth="1"/>
    <col min="12036" max="12036" width="16.7109375" style="30" customWidth="1"/>
    <col min="12037" max="12037" width="14.85546875" style="30" customWidth="1"/>
    <col min="12038" max="12038" width="12.5703125" style="30" customWidth="1"/>
    <col min="12039" max="12039" width="13.42578125" style="30" customWidth="1"/>
    <col min="12040" max="12040" width="18.5703125" style="30" customWidth="1"/>
    <col min="12041" max="12041" width="23.7109375" style="30" customWidth="1"/>
    <col min="12042" max="12042" width="12.5703125" style="30" customWidth="1"/>
    <col min="12043" max="12288" width="9.140625" style="30"/>
    <col min="12289" max="12289" width="8.140625" style="30" customWidth="1"/>
    <col min="12290" max="12290" width="44.85546875" style="30" customWidth="1"/>
    <col min="12291" max="12291" width="14.140625" style="30" customWidth="1"/>
    <col min="12292" max="12292" width="16.7109375" style="30" customWidth="1"/>
    <col min="12293" max="12293" width="14.85546875" style="30" customWidth="1"/>
    <col min="12294" max="12294" width="12.5703125" style="30" customWidth="1"/>
    <col min="12295" max="12295" width="13.42578125" style="30" customWidth="1"/>
    <col min="12296" max="12296" width="18.5703125" style="30" customWidth="1"/>
    <col min="12297" max="12297" width="23.7109375" style="30" customWidth="1"/>
    <col min="12298" max="12298" width="12.5703125" style="30" customWidth="1"/>
    <col min="12299" max="12544" width="9.140625" style="30"/>
    <col min="12545" max="12545" width="8.140625" style="30" customWidth="1"/>
    <col min="12546" max="12546" width="44.85546875" style="30" customWidth="1"/>
    <col min="12547" max="12547" width="14.140625" style="30" customWidth="1"/>
    <col min="12548" max="12548" width="16.7109375" style="30" customWidth="1"/>
    <col min="12549" max="12549" width="14.85546875" style="30" customWidth="1"/>
    <col min="12550" max="12550" width="12.5703125" style="30" customWidth="1"/>
    <col min="12551" max="12551" width="13.42578125" style="30" customWidth="1"/>
    <col min="12552" max="12552" width="18.5703125" style="30" customWidth="1"/>
    <col min="12553" max="12553" width="23.7109375" style="30" customWidth="1"/>
    <col min="12554" max="12554" width="12.5703125" style="30" customWidth="1"/>
    <col min="12555" max="12800" width="9.140625" style="30"/>
    <col min="12801" max="12801" width="8.140625" style="30" customWidth="1"/>
    <col min="12802" max="12802" width="44.85546875" style="30" customWidth="1"/>
    <col min="12803" max="12803" width="14.140625" style="30" customWidth="1"/>
    <col min="12804" max="12804" width="16.7109375" style="30" customWidth="1"/>
    <col min="12805" max="12805" width="14.85546875" style="30" customWidth="1"/>
    <col min="12806" max="12806" width="12.5703125" style="30" customWidth="1"/>
    <col min="12807" max="12807" width="13.42578125" style="30" customWidth="1"/>
    <col min="12808" max="12808" width="18.5703125" style="30" customWidth="1"/>
    <col min="12809" max="12809" width="23.7109375" style="30" customWidth="1"/>
    <col min="12810" max="12810" width="12.5703125" style="30" customWidth="1"/>
    <col min="12811" max="13056" width="9.140625" style="30"/>
    <col min="13057" max="13057" width="8.140625" style="30" customWidth="1"/>
    <col min="13058" max="13058" width="44.85546875" style="30" customWidth="1"/>
    <col min="13059" max="13059" width="14.140625" style="30" customWidth="1"/>
    <col min="13060" max="13060" width="16.7109375" style="30" customWidth="1"/>
    <col min="13061" max="13061" width="14.85546875" style="30" customWidth="1"/>
    <col min="13062" max="13062" width="12.5703125" style="30" customWidth="1"/>
    <col min="13063" max="13063" width="13.42578125" style="30" customWidth="1"/>
    <col min="13064" max="13064" width="18.5703125" style="30" customWidth="1"/>
    <col min="13065" max="13065" width="23.7109375" style="30" customWidth="1"/>
    <col min="13066" max="13066" width="12.5703125" style="30" customWidth="1"/>
    <col min="13067" max="13312" width="9.140625" style="30"/>
    <col min="13313" max="13313" width="8.140625" style="30" customWidth="1"/>
    <col min="13314" max="13314" width="44.85546875" style="30" customWidth="1"/>
    <col min="13315" max="13315" width="14.140625" style="30" customWidth="1"/>
    <col min="13316" max="13316" width="16.7109375" style="30" customWidth="1"/>
    <col min="13317" max="13317" width="14.85546875" style="30" customWidth="1"/>
    <col min="13318" max="13318" width="12.5703125" style="30" customWidth="1"/>
    <col min="13319" max="13319" width="13.42578125" style="30" customWidth="1"/>
    <col min="13320" max="13320" width="18.5703125" style="30" customWidth="1"/>
    <col min="13321" max="13321" width="23.7109375" style="30" customWidth="1"/>
    <col min="13322" max="13322" width="12.5703125" style="30" customWidth="1"/>
    <col min="13323" max="13568" width="9.140625" style="30"/>
    <col min="13569" max="13569" width="8.140625" style="30" customWidth="1"/>
    <col min="13570" max="13570" width="44.85546875" style="30" customWidth="1"/>
    <col min="13571" max="13571" width="14.140625" style="30" customWidth="1"/>
    <col min="13572" max="13572" width="16.7109375" style="30" customWidth="1"/>
    <col min="13573" max="13573" width="14.85546875" style="30" customWidth="1"/>
    <col min="13574" max="13574" width="12.5703125" style="30" customWidth="1"/>
    <col min="13575" max="13575" width="13.42578125" style="30" customWidth="1"/>
    <col min="13576" max="13576" width="18.5703125" style="30" customWidth="1"/>
    <col min="13577" max="13577" width="23.7109375" style="30" customWidth="1"/>
    <col min="13578" max="13578" width="12.5703125" style="30" customWidth="1"/>
    <col min="13579" max="13824" width="9.140625" style="30"/>
    <col min="13825" max="13825" width="8.140625" style="30" customWidth="1"/>
    <col min="13826" max="13826" width="44.85546875" style="30" customWidth="1"/>
    <col min="13827" max="13827" width="14.140625" style="30" customWidth="1"/>
    <col min="13828" max="13828" width="16.7109375" style="30" customWidth="1"/>
    <col min="13829" max="13829" width="14.85546875" style="30" customWidth="1"/>
    <col min="13830" max="13830" width="12.5703125" style="30" customWidth="1"/>
    <col min="13831" max="13831" width="13.42578125" style="30" customWidth="1"/>
    <col min="13832" max="13832" width="18.5703125" style="30" customWidth="1"/>
    <col min="13833" max="13833" width="23.7109375" style="30" customWidth="1"/>
    <col min="13834" max="13834" width="12.5703125" style="30" customWidth="1"/>
    <col min="13835" max="14080" width="9.140625" style="30"/>
    <col min="14081" max="14081" width="8.140625" style="30" customWidth="1"/>
    <col min="14082" max="14082" width="44.85546875" style="30" customWidth="1"/>
    <col min="14083" max="14083" width="14.140625" style="30" customWidth="1"/>
    <col min="14084" max="14084" width="16.7109375" style="30" customWidth="1"/>
    <col min="14085" max="14085" width="14.85546875" style="30" customWidth="1"/>
    <col min="14086" max="14086" width="12.5703125" style="30" customWidth="1"/>
    <col min="14087" max="14087" width="13.42578125" style="30" customWidth="1"/>
    <col min="14088" max="14088" width="18.5703125" style="30" customWidth="1"/>
    <col min="14089" max="14089" width="23.7109375" style="30" customWidth="1"/>
    <col min="14090" max="14090" width="12.5703125" style="30" customWidth="1"/>
    <col min="14091" max="14336" width="9.140625" style="30"/>
    <col min="14337" max="14337" width="8.140625" style="30" customWidth="1"/>
    <col min="14338" max="14338" width="44.85546875" style="30" customWidth="1"/>
    <col min="14339" max="14339" width="14.140625" style="30" customWidth="1"/>
    <col min="14340" max="14340" width="16.7109375" style="30" customWidth="1"/>
    <col min="14341" max="14341" width="14.85546875" style="30" customWidth="1"/>
    <col min="14342" max="14342" width="12.5703125" style="30" customWidth="1"/>
    <col min="14343" max="14343" width="13.42578125" style="30" customWidth="1"/>
    <col min="14344" max="14344" width="18.5703125" style="30" customWidth="1"/>
    <col min="14345" max="14345" width="23.7109375" style="30" customWidth="1"/>
    <col min="14346" max="14346" width="12.5703125" style="30" customWidth="1"/>
    <col min="14347" max="14592" width="9.140625" style="30"/>
    <col min="14593" max="14593" width="8.140625" style="30" customWidth="1"/>
    <col min="14594" max="14594" width="44.85546875" style="30" customWidth="1"/>
    <col min="14595" max="14595" width="14.140625" style="30" customWidth="1"/>
    <col min="14596" max="14596" width="16.7109375" style="30" customWidth="1"/>
    <col min="14597" max="14597" width="14.85546875" style="30" customWidth="1"/>
    <col min="14598" max="14598" width="12.5703125" style="30" customWidth="1"/>
    <col min="14599" max="14599" width="13.42578125" style="30" customWidth="1"/>
    <col min="14600" max="14600" width="18.5703125" style="30" customWidth="1"/>
    <col min="14601" max="14601" width="23.7109375" style="30" customWidth="1"/>
    <col min="14602" max="14602" width="12.5703125" style="30" customWidth="1"/>
    <col min="14603" max="14848" width="9.140625" style="30"/>
    <col min="14849" max="14849" width="8.140625" style="30" customWidth="1"/>
    <col min="14850" max="14850" width="44.85546875" style="30" customWidth="1"/>
    <col min="14851" max="14851" width="14.140625" style="30" customWidth="1"/>
    <col min="14852" max="14852" width="16.7109375" style="30" customWidth="1"/>
    <col min="14853" max="14853" width="14.85546875" style="30" customWidth="1"/>
    <col min="14854" max="14854" width="12.5703125" style="30" customWidth="1"/>
    <col min="14855" max="14855" width="13.42578125" style="30" customWidth="1"/>
    <col min="14856" max="14856" width="18.5703125" style="30" customWidth="1"/>
    <col min="14857" max="14857" width="23.7109375" style="30" customWidth="1"/>
    <col min="14858" max="14858" width="12.5703125" style="30" customWidth="1"/>
    <col min="14859" max="15104" width="9.140625" style="30"/>
    <col min="15105" max="15105" width="8.140625" style="30" customWidth="1"/>
    <col min="15106" max="15106" width="44.85546875" style="30" customWidth="1"/>
    <col min="15107" max="15107" width="14.140625" style="30" customWidth="1"/>
    <col min="15108" max="15108" width="16.7109375" style="30" customWidth="1"/>
    <col min="15109" max="15109" width="14.85546875" style="30" customWidth="1"/>
    <col min="15110" max="15110" width="12.5703125" style="30" customWidth="1"/>
    <col min="15111" max="15111" width="13.42578125" style="30" customWidth="1"/>
    <col min="15112" max="15112" width="18.5703125" style="30" customWidth="1"/>
    <col min="15113" max="15113" width="23.7109375" style="30" customWidth="1"/>
    <col min="15114" max="15114" width="12.5703125" style="30" customWidth="1"/>
    <col min="15115" max="15360" width="9.140625" style="30"/>
    <col min="15361" max="15361" width="8.140625" style="30" customWidth="1"/>
    <col min="15362" max="15362" width="44.85546875" style="30" customWidth="1"/>
    <col min="15363" max="15363" width="14.140625" style="30" customWidth="1"/>
    <col min="15364" max="15364" width="16.7109375" style="30" customWidth="1"/>
    <col min="15365" max="15365" width="14.85546875" style="30" customWidth="1"/>
    <col min="15366" max="15366" width="12.5703125" style="30" customWidth="1"/>
    <col min="15367" max="15367" width="13.42578125" style="30" customWidth="1"/>
    <col min="15368" max="15368" width="18.5703125" style="30" customWidth="1"/>
    <col min="15369" max="15369" width="23.7109375" style="30" customWidth="1"/>
    <col min="15370" max="15370" width="12.5703125" style="30" customWidth="1"/>
    <col min="15371" max="15616" width="9.140625" style="30"/>
    <col min="15617" max="15617" width="8.140625" style="30" customWidth="1"/>
    <col min="15618" max="15618" width="44.85546875" style="30" customWidth="1"/>
    <col min="15619" max="15619" width="14.140625" style="30" customWidth="1"/>
    <col min="15620" max="15620" width="16.7109375" style="30" customWidth="1"/>
    <col min="15621" max="15621" width="14.85546875" style="30" customWidth="1"/>
    <col min="15622" max="15622" width="12.5703125" style="30" customWidth="1"/>
    <col min="15623" max="15623" width="13.42578125" style="30" customWidth="1"/>
    <col min="15624" max="15624" width="18.5703125" style="30" customWidth="1"/>
    <col min="15625" max="15625" width="23.7109375" style="30" customWidth="1"/>
    <col min="15626" max="15626" width="12.5703125" style="30" customWidth="1"/>
    <col min="15627" max="15872" width="9.140625" style="30"/>
    <col min="15873" max="15873" width="8.140625" style="30" customWidth="1"/>
    <col min="15874" max="15874" width="44.85546875" style="30" customWidth="1"/>
    <col min="15875" max="15875" width="14.140625" style="30" customWidth="1"/>
    <col min="15876" max="15876" width="16.7109375" style="30" customWidth="1"/>
    <col min="15877" max="15877" width="14.85546875" style="30" customWidth="1"/>
    <col min="15878" max="15878" width="12.5703125" style="30" customWidth="1"/>
    <col min="15879" max="15879" width="13.42578125" style="30" customWidth="1"/>
    <col min="15880" max="15880" width="18.5703125" style="30" customWidth="1"/>
    <col min="15881" max="15881" width="23.7109375" style="30" customWidth="1"/>
    <col min="15882" max="15882" width="12.5703125" style="30" customWidth="1"/>
    <col min="15883" max="16128" width="9.140625" style="30"/>
    <col min="16129" max="16129" width="8.140625" style="30" customWidth="1"/>
    <col min="16130" max="16130" width="44.85546875" style="30" customWidth="1"/>
    <col min="16131" max="16131" width="14.140625" style="30" customWidth="1"/>
    <col min="16132" max="16132" width="16.7109375" style="30" customWidth="1"/>
    <col min="16133" max="16133" width="14.85546875" style="30" customWidth="1"/>
    <col min="16134" max="16134" width="12.5703125" style="30" customWidth="1"/>
    <col min="16135" max="16135" width="13.42578125" style="30" customWidth="1"/>
    <col min="16136" max="16136" width="18.5703125" style="30" customWidth="1"/>
    <col min="16137" max="16137" width="23.7109375" style="30" customWidth="1"/>
    <col min="16138" max="16138" width="12.5703125" style="30" customWidth="1"/>
    <col min="16139" max="16384" width="9.140625" style="30"/>
  </cols>
  <sheetData>
    <row r="1" spans="1:18">
      <c r="A1" s="398"/>
      <c r="B1" s="398"/>
      <c r="C1" s="398"/>
      <c r="D1" s="398"/>
      <c r="E1" s="398"/>
      <c r="F1" s="398"/>
      <c r="G1" s="398"/>
      <c r="H1" s="398"/>
      <c r="I1" s="60"/>
      <c r="J1" s="60"/>
      <c r="K1" s="60"/>
      <c r="L1" s="60"/>
      <c r="M1" s="60"/>
      <c r="N1" s="60"/>
      <c r="O1" s="60"/>
      <c r="P1" s="60"/>
      <c r="Q1" s="60"/>
      <c r="R1" s="60"/>
    </row>
    <row r="2" spans="1:18">
      <c r="A2" s="61"/>
      <c r="B2" s="62"/>
      <c r="C2" s="62"/>
      <c r="D2" s="62"/>
      <c r="E2" s="62"/>
      <c r="F2" s="62"/>
      <c r="G2" s="62"/>
      <c r="H2" s="31"/>
      <c r="I2" s="373" t="s">
        <v>859</v>
      </c>
      <c r="J2" s="374"/>
      <c r="K2" s="374"/>
      <c r="L2" s="374"/>
      <c r="M2" s="374"/>
      <c r="N2" s="60"/>
      <c r="O2" s="60"/>
      <c r="P2" s="60"/>
      <c r="Q2" s="60"/>
      <c r="R2" s="60"/>
    </row>
    <row r="3" spans="1:18">
      <c r="A3" s="61"/>
      <c r="B3" s="62"/>
      <c r="C3" s="62"/>
      <c r="D3" s="62"/>
      <c r="E3" s="62"/>
      <c r="F3" s="62"/>
      <c r="G3" s="62"/>
      <c r="H3" s="32"/>
      <c r="I3" s="374"/>
      <c r="J3" s="374"/>
      <c r="K3" s="374"/>
      <c r="L3" s="374"/>
      <c r="M3" s="374"/>
      <c r="N3" s="60"/>
      <c r="O3" s="60"/>
      <c r="P3" s="60"/>
      <c r="Q3" s="60"/>
      <c r="R3" s="60"/>
    </row>
    <row r="4" spans="1:18">
      <c r="A4" s="61"/>
      <c r="B4" s="62"/>
      <c r="C4" s="62"/>
      <c r="D4" s="62"/>
      <c r="E4" s="62"/>
      <c r="F4" s="62"/>
      <c r="G4" s="62"/>
      <c r="H4" s="62"/>
      <c r="I4" s="374"/>
      <c r="J4" s="374"/>
      <c r="K4" s="374"/>
      <c r="L4" s="374"/>
      <c r="M4" s="374"/>
      <c r="N4" s="60"/>
      <c r="O4" s="60"/>
      <c r="P4" s="60"/>
      <c r="Q4" s="60"/>
      <c r="R4" s="60"/>
    </row>
    <row r="5" spans="1:18" ht="12.75" customHeight="1">
      <c r="A5" s="399" t="s">
        <v>860</v>
      </c>
      <c r="B5" s="400"/>
      <c r="C5" s="400"/>
      <c r="D5" s="400"/>
      <c r="E5" s="400"/>
      <c r="F5" s="400"/>
      <c r="G5" s="400"/>
      <c r="H5" s="400"/>
      <c r="I5" s="400"/>
      <c r="J5" s="400"/>
      <c r="K5" s="60"/>
      <c r="L5" s="60"/>
      <c r="M5" s="60"/>
      <c r="N5" s="60"/>
      <c r="O5" s="60"/>
      <c r="P5" s="60"/>
      <c r="Q5" s="60"/>
      <c r="R5" s="60"/>
    </row>
    <row r="6" spans="1:18" ht="23.25" customHeight="1">
      <c r="A6" s="400"/>
      <c r="B6" s="400"/>
      <c r="C6" s="400"/>
      <c r="D6" s="400"/>
      <c r="E6" s="400"/>
      <c r="F6" s="400"/>
      <c r="G6" s="400"/>
      <c r="H6" s="400"/>
      <c r="I6" s="400"/>
      <c r="J6" s="400"/>
      <c r="K6" s="60"/>
      <c r="L6" s="60"/>
      <c r="M6" s="60"/>
      <c r="N6" s="60"/>
      <c r="O6" s="60"/>
      <c r="P6" s="60"/>
      <c r="Q6" s="60"/>
      <c r="R6" s="60"/>
    </row>
    <row r="7" spans="1:18" ht="42.75" customHeight="1">
      <c r="A7" s="63"/>
      <c r="B7" s="401" t="s">
        <v>92</v>
      </c>
      <c r="C7" s="402"/>
      <c r="D7" s="402"/>
      <c r="E7" s="402"/>
      <c r="F7" s="402"/>
      <c r="G7" s="402"/>
      <c r="H7" s="402"/>
      <c r="I7" s="402"/>
      <c r="J7" s="33"/>
      <c r="K7" s="60"/>
      <c r="L7" s="60"/>
      <c r="M7" s="60"/>
      <c r="N7" s="60"/>
      <c r="O7" s="60"/>
      <c r="P7" s="60"/>
      <c r="Q7" s="60"/>
      <c r="R7" s="60"/>
    </row>
    <row r="8" spans="1:18" ht="15.75">
      <c r="A8" s="63"/>
      <c r="B8" s="33"/>
      <c r="C8" s="33"/>
      <c r="D8" s="33"/>
      <c r="E8" s="33"/>
      <c r="F8" s="33"/>
      <c r="G8" s="33"/>
      <c r="H8" s="33"/>
      <c r="I8" s="33"/>
      <c r="J8" s="33"/>
      <c r="K8" s="60"/>
      <c r="L8" s="60"/>
      <c r="M8" s="60"/>
      <c r="N8" s="60"/>
      <c r="O8" s="60"/>
      <c r="P8" s="60"/>
      <c r="Q8" s="60"/>
      <c r="R8" s="60"/>
    </row>
    <row r="9" spans="1:18" ht="15.75">
      <c r="A9" s="63"/>
      <c r="B9" s="33"/>
      <c r="C9" s="33"/>
      <c r="D9" s="33"/>
      <c r="E9" s="33"/>
      <c r="F9" s="33"/>
      <c r="G9" s="33"/>
      <c r="H9" s="33"/>
      <c r="I9" s="33"/>
      <c r="J9" s="33"/>
      <c r="K9" s="33"/>
      <c r="L9" s="33"/>
      <c r="M9" s="33"/>
      <c r="N9" s="33"/>
      <c r="O9" s="33"/>
      <c r="P9" s="33"/>
      <c r="Q9" s="33"/>
      <c r="R9" s="33"/>
    </row>
    <row r="10" spans="1:18" ht="39" customHeight="1">
      <c r="A10" s="397" t="s">
        <v>1</v>
      </c>
      <c r="B10" s="397" t="s">
        <v>2</v>
      </c>
      <c r="C10" s="397" t="s">
        <v>93</v>
      </c>
      <c r="D10" s="397" t="s">
        <v>94</v>
      </c>
      <c r="E10" s="397" t="s">
        <v>95</v>
      </c>
      <c r="F10" s="397" t="s">
        <v>96</v>
      </c>
      <c r="G10" s="397" t="s">
        <v>97</v>
      </c>
      <c r="H10" s="397" t="s">
        <v>98</v>
      </c>
      <c r="I10" s="397" t="s">
        <v>99</v>
      </c>
      <c r="J10" s="397" t="s">
        <v>4</v>
      </c>
    </row>
    <row r="11" spans="1:18">
      <c r="A11" s="397"/>
      <c r="B11" s="397"/>
      <c r="C11" s="397"/>
      <c r="D11" s="397"/>
      <c r="E11" s="397"/>
      <c r="F11" s="397"/>
      <c r="G11" s="397"/>
      <c r="H11" s="397"/>
      <c r="I11" s="397"/>
      <c r="J11" s="397"/>
    </row>
    <row r="12" spans="1:18">
      <c r="A12" s="65">
        <v>1</v>
      </c>
      <c r="B12" s="65">
        <v>2</v>
      </c>
      <c r="C12" s="65">
        <v>3</v>
      </c>
      <c r="D12" s="65">
        <v>4</v>
      </c>
      <c r="E12" s="65">
        <v>5</v>
      </c>
      <c r="F12" s="65">
        <v>6</v>
      </c>
      <c r="G12" s="65">
        <v>7</v>
      </c>
      <c r="H12" s="65">
        <v>8</v>
      </c>
      <c r="I12" s="65">
        <v>9</v>
      </c>
      <c r="J12" s="65">
        <v>10</v>
      </c>
    </row>
    <row r="13" spans="1:18" ht="35.25" customHeight="1">
      <c r="A13" s="64" t="s">
        <v>21</v>
      </c>
      <c r="B13" s="66" t="s">
        <v>22</v>
      </c>
      <c r="C13" s="67">
        <v>20700</v>
      </c>
      <c r="D13" s="67"/>
      <c r="E13" s="67"/>
      <c r="F13" s="67">
        <v>4422.4799999999996</v>
      </c>
      <c r="G13" s="67"/>
      <c r="H13" s="67">
        <v>424965.25</v>
      </c>
      <c r="I13" s="67">
        <v>0</v>
      </c>
      <c r="J13" s="68">
        <f>SUM(C13:I13)</f>
        <v>450087.73</v>
      </c>
    </row>
    <row r="14" spans="1:18" ht="27.75" customHeight="1">
      <c r="A14" s="65" t="s">
        <v>23</v>
      </c>
      <c r="B14" s="69" t="s">
        <v>100</v>
      </c>
      <c r="C14" s="45">
        <f>SUM(C15:C18)</f>
        <v>186100</v>
      </c>
      <c r="D14" s="45">
        <f t="shared" ref="D14:I14" si="0">SUM(D15:D18)</f>
        <v>0</v>
      </c>
      <c r="E14" s="45">
        <f t="shared" si="0"/>
        <v>57800</v>
      </c>
      <c r="F14" s="45">
        <f t="shared" si="0"/>
        <v>4793</v>
      </c>
      <c r="G14" s="45">
        <f t="shared" si="0"/>
        <v>0</v>
      </c>
      <c r="H14" s="45">
        <f t="shared" si="0"/>
        <v>11867.16</v>
      </c>
      <c r="I14" s="45">
        <f t="shared" si="0"/>
        <v>0</v>
      </c>
      <c r="J14" s="58">
        <f>SUM(C14:I14)</f>
        <v>260560.16</v>
      </c>
    </row>
    <row r="15" spans="1:18" ht="30" customHeight="1">
      <c r="A15" s="65" t="s">
        <v>25</v>
      </c>
      <c r="B15" s="69" t="s">
        <v>101</v>
      </c>
      <c r="C15" s="45"/>
      <c r="D15" s="45"/>
      <c r="E15" s="45"/>
      <c r="F15" s="45">
        <v>4793</v>
      </c>
      <c r="G15" s="45"/>
      <c r="H15" s="45">
        <f>1288.65+6427+4151.51</f>
        <v>11867.16</v>
      </c>
      <c r="I15" s="45"/>
      <c r="J15" s="58">
        <f t="shared" ref="J15:J21" si="1">SUM(C15:I15)</f>
        <v>16660.16</v>
      </c>
    </row>
    <row r="16" spans="1:18" ht="21.75" customHeight="1">
      <c r="A16" s="65" t="s">
        <v>27</v>
      </c>
      <c r="B16" s="69" t="s">
        <v>102</v>
      </c>
      <c r="C16" s="45">
        <v>186100</v>
      </c>
      <c r="D16" s="45"/>
      <c r="E16" s="45">
        <v>57800</v>
      </c>
      <c r="F16" s="45"/>
      <c r="G16" s="45"/>
      <c r="H16" s="45"/>
      <c r="I16" s="45"/>
      <c r="J16" s="58">
        <f t="shared" si="1"/>
        <v>243900</v>
      </c>
    </row>
    <row r="17" spans="1:10" ht="36.75" customHeight="1">
      <c r="A17" s="65" t="s">
        <v>29</v>
      </c>
      <c r="B17" s="69" t="s">
        <v>103</v>
      </c>
      <c r="C17" s="45"/>
      <c r="D17" s="45"/>
      <c r="E17" s="45"/>
      <c r="F17" s="45"/>
      <c r="G17" s="45"/>
      <c r="H17" s="45"/>
      <c r="I17" s="45"/>
      <c r="J17" s="58">
        <f t="shared" si="1"/>
        <v>0</v>
      </c>
    </row>
    <row r="18" spans="1:10" ht="25.5" customHeight="1">
      <c r="A18" s="65" t="s">
        <v>104</v>
      </c>
      <c r="B18" s="69" t="s">
        <v>105</v>
      </c>
      <c r="C18" s="45"/>
      <c r="D18" s="45"/>
      <c r="E18" s="45"/>
      <c r="F18" s="45"/>
      <c r="G18" s="45"/>
      <c r="H18" s="45"/>
      <c r="I18" s="45"/>
      <c r="J18" s="58">
        <f t="shared" si="1"/>
        <v>0</v>
      </c>
    </row>
    <row r="19" spans="1:10" ht="36" customHeight="1">
      <c r="A19" s="65" t="s">
        <v>31</v>
      </c>
      <c r="B19" s="69" t="s">
        <v>106</v>
      </c>
      <c r="C19" s="45">
        <f>SUM(C20:C22)</f>
        <v>0</v>
      </c>
      <c r="D19" s="45">
        <f t="shared" ref="D19:I19" si="2">SUM(D20:D22)</f>
        <v>0</v>
      </c>
      <c r="E19" s="45">
        <f t="shared" si="2"/>
        <v>0</v>
      </c>
      <c r="F19" s="45">
        <f t="shared" si="2"/>
        <v>0</v>
      </c>
      <c r="G19" s="45">
        <f t="shared" si="2"/>
        <v>0</v>
      </c>
      <c r="H19" s="45">
        <f t="shared" si="2"/>
        <v>-2582.35</v>
      </c>
      <c r="I19" s="45">
        <f t="shared" si="2"/>
        <v>0</v>
      </c>
      <c r="J19" s="58">
        <f t="shared" si="1"/>
        <v>-2582.35</v>
      </c>
    </row>
    <row r="20" spans="1:10">
      <c r="A20" s="65" t="s">
        <v>33</v>
      </c>
      <c r="B20" s="69" t="s">
        <v>34</v>
      </c>
      <c r="C20" s="45"/>
      <c r="D20" s="45"/>
      <c r="E20" s="45"/>
      <c r="F20" s="45"/>
      <c r="G20" s="45"/>
      <c r="H20" s="45"/>
      <c r="I20" s="45"/>
      <c r="J20" s="58">
        <f t="shared" si="1"/>
        <v>0</v>
      </c>
    </row>
    <row r="21" spans="1:10">
      <c r="A21" s="65" t="s">
        <v>35</v>
      </c>
      <c r="B21" s="69" t="s">
        <v>36</v>
      </c>
      <c r="C21" s="45"/>
      <c r="D21" s="45"/>
      <c r="E21" s="45"/>
      <c r="F21" s="45"/>
      <c r="G21" s="45"/>
      <c r="H21" s="45"/>
      <c r="I21" s="45"/>
      <c r="J21" s="58">
        <f t="shared" si="1"/>
        <v>0</v>
      </c>
    </row>
    <row r="22" spans="1:10">
      <c r="A22" s="65" t="s">
        <v>37</v>
      </c>
      <c r="B22" s="69" t="s">
        <v>38</v>
      </c>
      <c r="C22" s="45"/>
      <c r="D22" s="45"/>
      <c r="E22" s="45"/>
      <c r="F22" s="45"/>
      <c r="G22" s="45"/>
      <c r="H22" s="45">
        <f>-1858.3-724.05</f>
        <v>-2582.35</v>
      </c>
      <c r="I22" s="45"/>
      <c r="J22" s="58">
        <f>SUM(C22:I22)</f>
        <v>-2582.35</v>
      </c>
    </row>
    <row r="23" spans="1:10">
      <c r="A23" s="65" t="s">
        <v>39</v>
      </c>
      <c r="B23" s="69" t="s">
        <v>107</v>
      </c>
      <c r="C23" s="45"/>
      <c r="D23" s="45"/>
      <c r="E23" s="45"/>
      <c r="F23" s="45"/>
      <c r="G23" s="45"/>
      <c r="H23" s="45"/>
      <c r="I23" s="45" t="s">
        <v>11</v>
      </c>
      <c r="J23" s="58">
        <f>SUM(C23:I23)</f>
        <v>0</v>
      </c>
    </row>
    <row r="24" spans="1:10">
      <c r="A24" s="65" t="s">
        <v>41</v>
      </c>
      <c r="B24" s="69" t="s">
        <v>42</v>
      </c>
      <c r="C24" s="45"/>
      <c r="D24" s="45"/>
      <c r="E24" s="45"/>
      <c r="F24" s="45"/>
      <c r="G24" s="45"/>
      <c r="H24" s="45"/>
      <c r="I24" s="45"/>
      <c r="J24" s="58">
        <f>SUM(C24:I24)</f>
        <v>0</v>
      </c>
    </row>
    <row r="25" spans="1:10" ht="45.75" customHeight="1">
      <c r="A25" s="64" t="s">
        <v>43</v>
      </c>
      <c r="B25" s="70" t="s">
        <v>108</v>
      </c>
      <c r="C25" s="67">
        <f>SUM(C13+C14-C19+C23+C24)</f>
        <v>206800</v>
      </c>
      <c r="D25" s="67">
        <f>SUM(D13+D14-D19+D23+D24)</f>
        <v>0</v>
      </c>
      <c r="E25" s="67">
        <f>SUM(E13+E14-E19+E23+E24)</f>
        <v>57800</v>
      </c>
      <c r="F25" s="67">
        <f>SUM(F13+F14-F19+F23+F24)</f>
        <v>9215.48</v>
      </c>
      <c r="G25" s="67">
        <f>SUM(G13+G14-G19+G23+G24)</f>
        <v>0</v>
      </c>
      <c r="H25" s="67">
        <f>SUM(H13+H14+H19+H23+H24)</f>
        <v>434250.06</v>
      </c>
      <c r="I25" s="67">
        <v>0</v>
      </c>
      <c r="J25" s="71">
        <f>SUM(C25:I25)</f>
        <v>708065.54</v>
      </c>
    </row>
    <row r="26" spans="1:10" ht="59.25" customHeight="1">
      <c r="A26" s="65" t="s">
        <v>45</v>
      </c>
      <c r="B26" s="72" t="s">
        <v>109</v>
      </c>
      <c r="C26" s="45"/>
      <c r="D26" s="45"/>
      <c r="E26" s="45"/>
      <c r="F26" s="45">
        <v>3224.48</v>
      </c>
      <c r="G26" s="45"/>
      <c r="H26" s="45">
        <f>69174.13+36300.37+25263.18+17811.63+99608.28</f>
        <v>248157.59</v>
      </c>
      <c r="I26" s="45"/>
      <c r="J26" s="73">
        <f>SUM(C26:I26)</f>
        <v>251382.07</v>
      </c>
    </row>
    <row r="27" spans="1:10" ht="44.25" customHeight="1">
      <c r="A27" s="64" t="s">
        <v>47</v>
      </c>
      <c r="B27" s="66" t="s">
        <v>110</v>
      </c>
      <c r="C27" s="67">
        <v>-3584.52</v>
      </c>
      <c r="D27" s="67"/>
      <c r="E27" s="67">
        <v>0</v>
      </c>
      <c r="F27" s="67">
        <v>-3985.76</v>
      </c>
      <c r="G27" s="67"/>
      <c r="H27" s="67">
        <v>-272678.36</v>
      </c>
      <c r="I27" s="74" t="s">
        <v>5</v>
      </c>
      <c r="J27" s="68">
        <f t="shared" ref="J27:J34" si="3">SUM(C27:H27)</f>
        <v>-280248.64</v>
      </c>
    </row>
    <row r="28" spans="1:10" ht="35.25" customHeight="1">
      <c r="A28" s="65" t="s">
        <v>49</v>
      </c>
      <c r="B28" s="69" t="s">
        <v>111</v>
      </c>
      <c r="C28" s="45"/>
      <c r="D28" s="45"/>
      <c r="E28" s="45"/>
      <c r="F28" s="45"/>
      <c r="G28" s="45"/>
      <c r="H28" s="45"/>
      <c r="I28" s="75" t="s">
        <v>5</v>
      </c>
      <c r="J28" s="58">
        <f t="shared" si="3"/>
        <v>0</v>
      </c>
    </row>
    <row r="29" spans="1:10" ht="24" customHeight="1">
      <c r="A29" s="65" t="s">
        <v>51</v>
      </c>
      <c r="B29" s="69" t="s">
        <v>112</v>
      </c>
      <c r="C29" s="45">
        <f>-356.49-666.65-821.73-821.73</f>
        <v>-2666.6</v>
      </c>
      <c r="D29" s="45"/>
      <c r="E29" s="45">
        <f>-642.22-963.33-963.33</f>
        <v>-2568.88</v>
      </c>
      <c r="F29" s="45">
        <f>-37.44-37.44-37.44-37.44</f>
        <v>-149.76</v>
      </c>
      <c r="G29" s="45"/>
      <c r="H29" s="45">
        <f>-1353.81-1339.14-614.67-290.73-3974.82-1752.89-1599-753.43-290.73-4152.26-1952.43-1728.93-822.81-290.73-4240.98-1873.21-1862.83-823.81-194.33-4240.78</f>
        <v>-34152.320000000007</v>
      </c>
      <c r="I29" s="75" t="s">
        <v>5</v>
      </c>
      <c r="J29" s="58">
        <f t="shared" si="3"/>
        <v>-39537.560000000005</v>
      </c>
    </row>
    <row r="30" spans="1:10" ht="30.75" customHeight="1">
      <c r="A30" s="65" t="s">
        <v>53</v>
      </c>
      <c r="B30" s="69" t="s">
        <v>113</v>
      </c>
      <c r="C30" s="45">
        <f t="shared" ref="C30:H30" si="4">SUM(C31:C33)</f>
        <v>0</v>
      </c>
      <c r="D30" s="45">
        <f t="shared" si="4"/>
        <v>0</v>
      </c>
      <c r="E30" s="45">
        <f t="shared" si="4"/>
        <v>0</v>
      </c>
      <c r="F30" s="45">
        <f t="shared" si="4"/>
        <v>0</v>
      </c>
      <c r="G30" s="45">
        <f t="shared" si="4"/>
        <v>0</v>
      </c>
      <c r="H30" s="45">
        <f t="shared" si="4"/>
        <v>1858.3</v>
      </c>
      <c r="I30" s="75" t="s">
        <v>5</v>
      </c>
      <c r="J30" s="58">
        <f t="shared" si="3"/>
        <v>1858.3</v>
      </c>
    </row>
    <row r="31" spans="1:10">
      <c r="A31" s="65" t="s">
        <v>55</v>
      </c>
      <c r="B31" s="69" t="s">
        <v>34</v>
      </c>
      <c r="C31" s="45"/>
      <c r="D31" s="45"/>
      <c r="E31" s="45"/>
      <c r="F31" s="45"/>
      <c r="G31" s="45"/>
      <c r="H31" s="45"/>
      <c r="I31" s="45" t="s">
        <v>5</v>
      </c>
      <c r="J31" s="58">
        <f t="shared" si="3"/>
        <v>0</v>
      </c>
    </row>
    <row r="32" spans="1:10">
      <c r="A32" s="65" t="s">
        <v>56</v>
      </c>
      <c r="B32" s="69" t="s">
        <v>36</v>
      </c>
      <c r="C32" s="45"/>
      <c r="D32" s="45"/>
      <c r="E32" s="45"/>
      <c r="F32" s="45"/>
      <c r="G32" s="45"/>
      <c r="H32" s="45"/>
      <c r="I32" s="45" t="s">
        <v>5</v>
      </c>
      <c r="J32" s="58">
        <f t="shared" si="3"/>
        <v>0</v>
      </c>
    </row>
    <row r="33" spans="1:10">
      <c r="A33" s="65" t="s">
        <v>57</v>
      </c>
      <c r="B33" s="69" t="s">
        <v>38</v>
      </c>
      <c r="C33" s="45"/>
      <c r="D33" s="45"/>
      <c r="E33" s="45"/>
      <c r="F33" s="45"/>
      <c r="G33" s="45"/>
      <c r="H33" s="45">
        <v>1858.3</v>
      </c>
      <c r="I33" s="45" t="s">
        <v>5</v>
      </c>
      <c r="J33" s="58">
        <f t="shared" si="3"/>
        <v>1858.3</v>
      </c>
    </row>
    <row r="34" spans="1:10">
      <c r="A34" s="65" t="s">
        <v>58</v>
      </c>
      <c r="B34" s="69" t="s">
        <v>40</v>
      </c>
      <c r="C34" s="45"/>
      <c r="D34" s="45"/>
      <c r="E34" s="45"/>
      <c r="F34" s="45"/>
      <c r="G34" s="45"/>
      <c r="H34" s="45"/>
      <c r="I34" s="45" t="s">
        <v>5</v>
      </c>
      <c r="J34" s="58">
        <f t="shared" si="3"/>
        <v>0</v>
      </c>
    </row>
    <row r="35" spans="1:10">
      <c r="A35" s="65" t="s">
        <v>59</v>
      </c>
      <c r="B35" s="66" t="s">
        <v>42</v>
      </c>
      <c r="C35" s="45"/>
      <c r="D35" s="45"/>
      <c r="E35" s="45"/>
      <c r="F35" s="45"/>
      <c r="G35" s="45"/>
      <c r="H35" s="45"/>
      <c r="I35" s="45"/>
      <c r="J35" s="58">
        <f>SUM(C35:I35)</f>
        <v>0</v>
      </c>
    </row>
    <row r="36" spans="1:10" ht="33.75" customHeight="1">
      <c r="A36" s="64" t="s">
        <v>60</v>
      </c>
      <c r="B36" s="66" t="s">
        <v>114</v>
      </c>
      <c r="C36" s="67">
        <f t="shared" ref="C36:H36" si="5">SUM(C27+C28+C29+C30+C34+C35)</f>
        <v>-6251.12</v>
      </c>
      <c r="D36" s="67">
        <f t="shared" si="5"/>
        <v>0</v>
      </c>
      <c r="E36" s="67">
        <f t="shared" si="5"/>
        <v>-2568.88</v>
      </c>
      <c r="F36" s="67">
        <f t="shared" si="5"/>
        <v>-4135.5200000000004</v>
      </c>
      <c r="G36" s="67">
        <f t="shared" si="5"/>
        <v>0</v>
      </c>
      <c r="H36" s="67">
        <f t="shared" si="5"/>
        <v>-304972.38</v>
      </c>
      <c r="I36" s="74" t="s">
        <v>5</v>
      </c>
      <c r="J36" s="68">
        <f>SUM(C36:H36)</f>
        <v>-317927.90000000002</v>
      </c>
    </row>
    <row r="37" spans="1:10">
      <c r="A37" s="64" t="s">
        <v>62</v>
      </c>
      <c r="B37" s="66" t="s">
        <v>63</v>
      </c>
      <c r="C37" s="45"/>
      <c r="D37" s="45"/>
      <c r="E37" s="45"/>
      <c r="F37" s="45"/>
      <c r="G37" s="45"/>
      <c r="H37" s="45"/>
      <c r="I37" s="45"/>
      <c r="J37" s="58">
        <f>SUM(C37:I37)</f>
        <v>0</v>
      </c>
    </row>
    <row r="38" spans="1:10">
      <c r="A38" s="65" t="s">
        <v>64</v>
      </c>
      <c r="B38" s="69" t="s">
        <v>115</v>
      </c>
      <c r="C38" s="45"/>
      <c r="D38" s="45"/>
      <c r="E38" s="45"/>
      <c r="F38" s="45"/>
      <c r="G38" s="45"/>
      <c r="H38" s="45"/>
      <c r="I38" s="45"/>
      <c r="J38" s="58">
        <f t="shared" ref="J38:J47" si="6">SUM(C38:I38)</f>
        <v>0</v>
      </c>
    </row>
    <row r="39" spans="1:10">
      <c r="A39" s="65" t="s">
        <v>66</v>
      </c>
      <c r="B39" s="69" t="s">
        <v>67</v>
      </c>
      <c r="C39" s="45"/>
      <c r="D39" s="45"/>
      <c r="E39" s="45"/>
      <c r="F39" s="45"/>
      <c r="G39" s="45"/>
      <c r="H39" s="45"/>
      <c r="I39" s="45"/>
      <c r="J39" s="58">
        <f t="shared" si="6"/>
        <v>0</v>
      </c>
    </row>
    <row r="40" spans="1:10">
      <c r="A40" s="65" t="s">
        <v>68</v>
      </c>
      <c r="B40" s="69" t="s">
        <v>69</v>
      </c>
      <c r="C40" s="45"/>
      <c r="D40" s="45"/>
      <c r="E40" s="45"/>
      <c r="F40" s="45"/>
      <c r="G40" s="45"/>
      <c r="H40" s="45"/>
      <c r="I40" s="45"/>
      <c r="J40" s="58">
        <f t="shared" si="6"/>
        <v>0</v>
      </c>
    </row>
    <row r="41" spans="1:10" ht="25.5">
      <c r="A41" s="65" t="s">
        <v>70</v>
      </c>
      <c r="B41" s="69" t="s">
        <v>116</v>
      </c>
      <c r="C41" s="45">
        <f>SUM(C42:C44)</f>
        <v>0</v>
      </c>
      <c r="D41" s="45">
        <f t="shared" ref="D41:I41" si="7">SUM(D42:D44)</f>
        <v>0</v>
      </c>
      <c r="E41" s="45">
        <f t="shared" si="7"/>
        <v>0</v>
      </c>
      <c r="F41" s="45">
        <f t="shared" si="7"/>
        <v>0</v>
      </c>
      <c r="G41" s="45">
        <f t="shared" si="7"/>
        <v>0</v>
      </c>
      <c r="H41" s="45">
        <f t="shared" si="7"/>
        <v>0</v>
      </c>
      <c r="I41" s="45">
        <f t="shared" si="7"/>
        <v>0</v>
      </c>
      <c r="J41" s="58">
        <f t="shared" si="6"/>
        <v>0</v>
      </c>
    </row>
    <row r="42" spans="1:10">
      <c r="A42" s="65" t="s">
        <v>72</v>
      </c>
      <c r="B42" s="69" t="s">
        <v>34</v>
      </c>
      <c r="C42" s="45"/>
      <c r="D42" s="45"/>
      <c r="E42" s="45"/>
      <c r="F42" s="45"/>
      <c r="G42" s="45"/>
      <c r="H42" s="45"/>
      <c r="I42" s="45"/>
      <c r="J42" s="58">
        <f t="shared" si="6"/>
        <v>0</v>
      </c>
    </row>
    <row r="43" spans="1:10">
      <c r="A43" s="65" t="s">
        <v>73</v>
      </c>
      <c r="B43" s="69" t="s">
        <v>36</v>
      </c>
      <c r="C43" s="45"/>
      <c r="D43" s="45"/>
      <c r="E43" s="45"/>
      <c r="F43" s="45"/>
      <c r="G43" s="45"/>
      <c r="H43" s="45"/>
      <c r="I43" s="45"/>
      <c r="J43" s="58">
        <f t="shared" si="6"/>
        <v>0</v>
      </c>
    </row>
    <row r="44" spans="1:10">
      <c r="A44" s="65" t="s">
        <v>74</v>
      </c>
      <c r="B44" s="69" t="s">
        <v>38</v>
      </c>
      <c r="C44" s="45"/>
      <c r="D44" s="45"/>
      <c r="E44" s="45"/>
      <c r="F44" s="45"/>
      <c r="G44" s="45"/>
      <c r="H44" s="45"/>
      <c r="I44" s="45"/>
      <c r="J44" s="58">
        <f t="shared" si="6"/>
        <v>0</v>
      </c>
    </row>
    <row r="45" spans="1:10">
      <c r="A45" s="65" t="s">
        <v>75</v>
      </c>
      <c r="B45" s="69" t="s">
        <v>107</v>
      </c>
      <c r="C45" s="45"/>
      <c r="D45" s="45"/>
      <c r="E45" s="45"/>
      <c r="F45" s="45"/>
      <c r="G45" s="45"/>
      <c r="H45" s="45"/>
      <c r="I45" s="45"/>
      <c r="J45" s="58">
        <f t="shared" si="6"/>
        <v>0</v>
      </c>
    </row>
    <row r="46" spans="1:10">
      <c r="A46" s="65" t="s">
        <v>76</v>
      </c>
      <c r="B46" s="66" t="s">
        <v>42</v>
      </c>
      <c r="C46" s="45"/>
      <c r="D46" s="45"/>
      <c r="E46" s="45"/>
      <c r="F46" s="45"/>
      <c r="G46" s="45"/>
      <c r="H46" s="45"/>
      <c r="I46" s="45"/>
      <c r="J46" s="58">
        <f t="shared" si="6"/>
        <v>0</v>
      </c>
    </row>
    <row r="47" spans="1:10" ht="44.25" customHeight="1">
      <c r="A47" s="64" t="s">
        <v>77</v>
      </c>
      <c r="B47" s="66" t="s">
        <v>117</v>
      </c>
      <c r="C47" s="67">
        <f>SUM(C37+C38+C39+C40+C41+C45+C46)</f>
        <v>0</v>
      </c>
      <c r="D47" s="67">
        <f t="shared" ref="D47:I47" si="8">SUM(D37+D38+D39+D40+D41+D45+D46)</f>
        <v>0</v>
      </c>
      <c r="E47" s="67">
        <f t="shared" si="8"/>
        <v>0</v>
      </c>
      <c r="F47" s="67">
        <f t="shared" si="8"/>
        <v>0</v>
      </c>
      <c r="G47" s="67">
        <f t="shared" si="8"/>
        <v>0</v>
      </c>
      <c r="H47" s="67">
        <f t="shared" si="8"/>
        <v>0</v>
      </c>
      <c r="I47" s="67">
        <f t="shared" si="8"/>
        <v>0</v>
      </c>
      <c r="J47" s="68">
        <f t="shared" si="6"/>
        <v>0</v>
      </c>
    </row>
    <row r="48" spans="1:10" ht="25.5">
      <c r="A48" s="64" t="s">
        <v>79</v>
      </c>
      <c r="B48" s="66" t="s">
        <v>118</v>
      </c>
      <c r="C48" s="67">
        <f t="shared" ref="C48:H48" si="9">SUM(C25+C36+C47)</f>
        <v>200548.88</v>
      </c>
      <c r="D48" s="67">
        <f t="shared" si="9"/>
        <v>0</v>
      </c>
      <c r="E48" s="67">
        <f t="shared" si="9"/>
        <v>55231.12</v>
      </c>
      <c r="F48" s="67">
        <f t="shared" si="9"/>
        <v>5079.9599999999991</v>
      </c>
      <c r="G48" s="67">
        <f t="shared" si="9"/>
        <v>0</v>
      </c>
      <c r="H48" s="67">
        <f t="shared" si="9"/>
        <v>129277.68</v>
      </c>
      <c r="I48" s="67">
        <f>SUM(I25,I47)</f>
        <v>0</v>
      </c>
      <c r="J48" s="68">
        <f>SUM(C48:I48)</f>
        <v>390137.64</v>
      </c>
    </row>
    <row r="49" spans="1:10" ht="64.5" customHeight="1">
      <c r="A49" s="76" t="s">
        <v>119</v>
      </c>
      <c r="B49" s="72" t="s">
        <v>120</v>
      </c>
      <c r="C49" s="75"/>
      <c r="D49" s="75"/>
      <c r="E49" s="75"/>
      <c r="F49" s="75"/>
      <c r="G49" s="75"/>
      <c r="H49" s="75"/>
      <c r="I49" s="75"/>
      <c r="J49" s="58">
        <f>SUM(C49:I49)</f>
        <v>0</v>
      </c>
    </row>
    <row r="50" spans="1:10" ht="30.75" customHeight="1">
      <c r="A50" s="65" t="s">
        <v>121</v>
      </c>
      <c r="B50" s="69" t="s">
        <v>122</v>
      </c>
      <c r="C50" s="45"/>
      <c r="D50" s="45"/>
      <c r="E50" s="45"/>
      <c r="F50" s="45"/>
      <c r="G50" s="45"/>
      <c r="H50" s="45"/>
      <c r="I50" s="45"/>
      <c r="J50" s="58">
        <f t="shared" ref="J50:J61" si="10">SUM(C50:I50)</f>
        <v>0</v>
      </c>
    </row>
    <row r="51" spans="1:10" ht="42.75" customHeight="1">
      <c r="A51" s="65" t="s">
        <v>123</v>
      </c>
      <c r="B51" s="69" t="s">
        <v>124</v>
      </c>
      <c r="C51" s="45"/>
      <c r="D51" s="45"/>
      <c r="E51" s="45"/>
      <c r="F51" s="45"/>
      <c r="G51" s="45"/>
      <c r="H51" s="45"/>
      <c r="I51" s="45"/>
      <c r="J51" s="58">
        <f t="shared" si="10"/>
        <v>0</v>
      </c>
    </row>
    <row r="52" spans="1:10" ht="25.5">
      <c r="A52" s="65" t="s">
        <v>125</v>
      </c>
      <c r="B52" s="69" t="s">
        <v>126</v>
      </c>
      <c r="C52" s="45"/>
      <c r="D52" s="45"/>
      <c r="E52" s="45"/>
      <c r="F52" s="45"/>
      <c r="G52" s="45"/>
      <c r="H52" s="45"/>
      <c r="I52" s="45"/>
      <c r="J52" s="58">
        <f t="shared" si="10"/>
        <v>0</v>
      </c>
    </row>
    <row r="53" spans="1:10" ht="25.5">
      <c r="A53" s="65" t="s">
        <v>127</v>
      </c>
      <c r="B53" s="69" t="s">
        <v>128</v>
      </c>
      <c r="C53" s="45"/>
      <c r="D53" s="45"/>
      <c r="E53" s="45"/>
      <c r="F53" s="45"/>
      <c r="G53" s="45"/>
      <c r="H53" s="45"/>
      <c r="I53" s="45"/>
      <c r="J53" s="58">
        <f t="shared" si="10"/>
        <v>0</v>
      </c>
    </row>
    <row r="54" spans="1:10" ht="39" customHeight="1">
      <c r="A54" s="65" t="s">
        <v>129</v>
      </c>
      <c r="B54" s="69" t="s">
        <v>130</v>
      </c>
      <c r="C54" s="45"/>
      <c r="D54" s="45"/>
      <c r="E54" s="45"/>
      <c r="F54" s="45"/>
      <c r="G54" s="45"/>
      <c r="H54" s="45"/>
      <c r="I54" s="45"/>
      <c r="J54" s="58">
        <f t="shared" si="10"/>
        <v>0</v>
      </c>
    </row>
    <row r="55" spans="1:10" ht="25.5">
      <c r="A55" s="64" t="s">
        <v>81</v>
      </c>
      <c r="B55" s="66" t="s">
        <v>131</v>
      </c>
      <c r="C55" s="67">
        <f t="shared" ref="C55:H55" si="11">SUM(C13+C27+C37)</f>
        <v>17115.48</v>
      </c>
      <c r="D55" s="67">
        <f t="shared" si="11"/>
        <v>0</v>
      </c>
      <c r="E55" s="67">
        <f t="shared" si="11"/>
        <v>0</v>
      </c>
      <c r="F55" s="67">
        <f t="shared" si="11"/>
        <v>436.71999999999935</v>
      </c>
      <c r="G55" s="67">
        <f t="shared" si="11"/>
        <v>0</v>
      </c>
      <c r="H55" s="67">
        <f t="shared" si="11"/>
        <v>152286.89000000001</v>
      </c>
      <c r="I55" s="67">
        <f>SUM(I13,I37)</f>
        <v>0</v>
      </c>
      <c r="J55" s="68">
        <f>SUM(C55:I55)</f>
        <v>169839.09000000003</v>
      </c>
    </row>
    <row r="56" spans="1:10" ht="63" customHeight="1">
      <c r="A56" s="65" t="s">
        <v>132</v>
      </c>
      <c r="B56" s="72" t="s">
        <v>133</v>
      </c>
      <c r="C56" s="45"/>
      <c r="D56" s="45"/>
      <c r="E56" s="45"/>
      <c r="F56" s="45"/>
      <c r="G56" s="45"/>
      <c r="H56" s="45"/>
      <c r="I56" s="45"/>
      <c r="J56" s="58">
        <f t="shared" si="10"/>
        <v>0</v>
      </c>
    </row>
    <row r="57" spans="1:10" ht="30.75" customHeight="1">
      <c r="A57" s="65" t="s">
        <v>134</v>
      </c>
      <c r="B57" s="69" t="s">
        <v>122</v>
      </c>
      <c r="C57" s="65"/>
      <c r="D57" s="65"/>
      <c r="E57" s="65"/>
      <c r="F57" s="65"/>
      <c r="G57" s="65"/>
      <c r="H57" s="65"/>
      <c r="I57" s="65"/>
      <c r="J57" s="58">
        <f t="shared" si="10"/>
        <v>0</v>
      </c>
    </row>
    <row r="58" spans="1:10" ht="38.25" customHeight="1">
      <c r="A58" s="65" t="s">
        <v>135</v>
      </c>
      <c r="B58" s="69" t="s">
        <v>124</v>
      </c>
      <c r="C58" s="65"/>
      <c r="D58" s="65"/>
      <c r="E58" s="65"/>
      <c r="F58" s="65"/>
      <c r="G58" s="65"/>
      <c r="H58" s="65"/>
      <c r="I58" s="65"/>
      <c r="J58" s="58">
        <f t="shared" si="10"/>
        <v>0</v>
      </c>
    </row>
    <row r="59" spans="1:10" ht="25.5">
      <c r="A59" s="65" t="s">
        <v>136</v>
      </c>
      <c r="B59" s="69" t="s">
        <v>126</v>
      </c>
      <c r="C59" s="65"/>
      <c r="D59" s="65"/>
      <c r="E59" s="65"/>
      <c r="F59" s="65"/>
      <c r="G59" s="65"/>
      <c r="H59" s="65"/>
      <c r="I59" s="65"/>
      <c r="J59" s="58">
        <f t="shared" si="10"/>
        <v>0</v>
      </c>
    </row>
    <row r="60" spans="1:10" ht="25.5">
      <c r="A60" s="65" t="s">
        <v>137</v>
      </c>
      <c r="B60" s="69" t="s">
        <v>128</v>
      </c>
      <c r="C60" s="65"/>
      <c r="D60" s="65"/>
      <c r="E60" s="65"/>
      <c r="F60" s="65"/>
      <c r="G60" s="65"/>
      <c r="H60" s="65"/>
      <c r="I60" s="65"/>
      <c r="J60" s="58">
        <f t="shared" si="10"/>
        <v>0</v>
      </c>
    </row>
    <row r="61" spans="1:10" ht="47.25" customHeight="1">
      <c r="A61" s="65" t="s">
        <v>138</v>
      </c>
      <c r="B61" s="69" t="s">
        <v>130</v>
      </c>
      <c r="C61" s="65"/>
      <c r="D61" s="65"/>
      <c r="E61" s="65"/>
      <c r="F61" s="65"/>
      <c r="G61" s="65"/>
      <c r="H61" s="65"/>
      <c r="I61" s="65"/>
      <c r="J61" s="58">
        <f t="shared" si="10"/>
        <v>0</v>
      </c>
    </row>
    <row r="63" spans="1:10">
      <c r="B63" s="78" t="s">
        <v>139</v>
      </c>
    </row>
    <row r="64" spans="1:10">
      <c r="B64" s="79" t="s">
        <v>140</v>
      </c>
    </row>
    <row r="65" spans="2:2">
      <c r="B65" s="79" t="s">
        <v>141</v>
      </c>
    </row>
    <row r="66" spans="2:2">
      <c r="B66" s="79" t="s">
        <v>142</v>
      </c>
    </row>
  </sheetData>
  <sheetProtection algorithmName="SHA-512" hashValue="46gescwhaPhTQtRcMii589HkF84ILxLYw5kdvHz7w/AtC/U6Hl8mwkIXc8xt/7NvxqIIYrwjj+eJ8win4mX1BA==" saltValue="yo7R/id8Ick0GGoeaFFKHQ==" spinCount="100000" sheet="1" objects="1" scenarios="1"/>
  <mergeCells count="14">
    <mergeCell ref="H10:H11"/>
    <mergeCell ref="I10:I11"/>
    <mergeCell ref="J10:J11"/>
    <mergeCell ref="A1:H1"/>
    <mergeCell ref="A5:J6"/>
    <mergeCell ref="B7:I7"/>
    <mergeCell ref="A10:A11"/>
    <mergeCell ref="B10:B11"/>
    <mergeCell ref="C10:C11"/>
    <mergeCell ref="D10:D11"/>
    <mergeCell ref="E10:E11"/>
    <mergeCell ref="F10:F11"/>
    <mergeCell ref="G10:G11"/>
    <mergeCell ref="I2:M4"/>
  </mergeCells>
  <pageMargins left="0.7" right="0.7" top="0.75" bottom="0.75" header="0.3" footer="0.3"/>
  <pageSetup paperSize="9" scale="73" fitToHeight="0"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FF719-F1A5-4C9D-86DE-5D722EDCF5F0}">
  <sheetPr>
    <tabColor theme="0"/>
    <pageSetUpPr fitToPage="1"/>
  </sheetPr>
  <dimension ref="A1:R73"/>
  <sheetViews>
    <sheetView workbookViewId="0">
      <selection activeCell="O18" sqref="O18"/>
    </sheetView>
  </sheetViews>
  <sheetFormatPr defaultColWidth="9.140625" defaultRowHeight="15"/>
  <cols>
    <col min="1" max="1" width="8.140625" style="30" customWidth="1"/>
    <col min="2" max="2" width="44.85546875" style="30" customWidth="1"/>
    <col min="3" max="3" width="14.140625" style="30" customWidth="1"/>
    <col min="4" max="4" width="19.140625" style="30" customWidth="1"/>
    <col min="5" max="5" width="17.140625" style="30" customWidth="1"/>
    <col min="6" max="6" width="12.5703125" style="30" customWidth="1"/>
    <col min="7" max="7" width="13.42578125" style="30" customWidth="1"/>
    <col min="8" max="8" width="21.7109375" style="30" customWidth="1"/>
    <col min="9" max="9" width="23.7109375" style="30" customWidth="1"/>
    <col min="10" max="10" width="12.5703125" style="30" customWidth="1"/>
    <col min="11" max="256" width="9.140625" style="30"/>
    <col min="257" max="257" width="8.140625" style="30" customWidth="1"/>
    <col min="258" max="258" width="44.85546875" style="30" customWidth="1"/>
    <col min="259" max="259" width="14.140625" style="30" customWidth="1"/>
    <col min="260" max="260" width="19.140625" style="30" customWidth="1"/>
    <col min="261" max="261" width="17.140625" style="30" customWidth="1"/>
    <col min="262" max="262" width="12.5703125" style="30" customWidth="1"/>
    <col min="263" max="263" width="13.42578125" style="30" customWidth="1"/>
    <col min="264" max="264" width="18.5703125" style="30" customWidth="1"/>
    <col min="265" max="265" width="23.7109375" style="30" customWidth="1"/>
    <col min="266" max="266" width="12.5703125" style="30" customWidth="1"/>
    <col min="267" max="512" width="9.140625" style="30"/>
    <col min="513" max="513" width="8.140625" style="30" customWidth="1"/>
    <col min="514" max="514" width="44.85546875" style="30" customWidth="1"/>
    <col min="515" max="515" width="14.140625" style="30" customWidth="1"/>
    <col min="516" max="516" width="19.140625" style="30" customWidth="1"/>
    <col min="517" max="517" width="17.140625" style="30" customWidth="1"/>
    <col min="518" max="518" width="12.5703125" style="30" customWidth="1"/>
    <col min="519" max="519" width="13.42578125" style="30" customWidth="1"/>
    <col min="520" max="520" width="18.5703125" style="30" customWidth="1"/>
    <col min="521" max="521" width="23.7109375" style="30" customWidth="1"/>
    <col min="522" max="522" width="12.5703125" style="30" customWidth="1"/>
    <col min="523" max="768" width="9.140625" style="30"/>
    <col min="769" max="769" width="8.140625" style="30" customWidth="1"/>
    <col min="770" max="770" width="44.85546875" style="30" customWidth="1"/>
    <col min="771" max="771" width="14.140625" style="30" customWidth="1"/>
    <col min="772" max="772" width="19.140625" style="30" customWidth="1"/>
    <col min="773" max="773" width="17.140625" style="30" customWidth="1"/>
    <col min="774" max="774" width="12.5703125" style="30" customWidth="1"/>
    <col min="775" max="775" width="13.42578125" style="30" customWidth="1"/>
    <col min="776" max="776" width="18.5703125" style="30" customWidth="1"/>
    <col min="777" max="777" width="23.7109375" style="30" customWidth="1"/>
    <col min="778" max="778" width="12.5703125" style="30" customWidth="1"/>
    <col min="779" max="1024" width="9.140625" style="30"/>
    <col min="1025" max="1025" width="8.140625" style="30" customWidth="1"/>
    <col min="1026" max="1026" width="44.85546875" style="30" customWidth="1"/>
    <col min="1027" max="1027" width="14.140625" style="30" customWidth="1"/>
    <col min="1028" max="1028" width="19.140625" style="30" customWidth="1"/>
    <col min="1029" max="1029" width="17.140625" style="30" customWidth="1"/>
    <col min="1030" max="1030" width="12.5703125" style="30" customWidth="1"/>
    <col min="1031" max="1031" width="13.42578125" style="30" customWidth="1"/>
    <col min="1032" max="1032" width="18.5703125" style="30" customWidth="1"/>
    <col min="1033" max="1033" width="23.7109375" style="30" customWidth="1"/>
    <col min="1034" max="1034" width="12.5703125" style="30" customWidth="1"/>
    <col min="1035" max="1280" width="9.140625" style="30"/>
    <col min="1281" max="1281" width="8.140625" style="30" customWidth="1"/>
    <col min="1282" max="1282" width="44.85546875" style="30" customWidth="1"/>
    <col min="1283" max="1283" width="14.140625" style="30" customWidth="1"/>
    <col min="1284" max="1284" width="19.140625" style="30" customWidth="1"/>
    <col min="1285" max="1285" width="17.140625" style="30" customWidth="1"/>
    <col min="1286" max="1286" width="12.5703125" style="30" customWidth="1"/>
    <col min="1287" max="1287" width="13.42578125" style="30" customWidth="1"/>
    <col min="1288" max="1288" width="18.5703125" style="30" customWidth="1"/>
    <col min="1289" max="1289" width="23.7109375" style="30" customWidth="1"/>
    <col min="1290" max="1290" width="12.5703125" style="30" customWidth="1"/>
    <col min="1291" max="1536" width="9.140625" style="30"/>
    <col min="1537" max="1537" width="8.140625" style="30" customWidth="1"/>
    <col min="1538" max="1538" width="44.85546875" style="30" customWidth="1"/>
    <col min="1539" max="1539" width="14.140625" style="30" customWidth="1"/>
    <col min="1540" max="1540" width="19.140625" style="30" customWidth="1"/>
    <col min="1541" max="1541" width="17.140625" style="30" customWidth="1"/>
    <col min="1542" max="1542" width="12.5703125" style="30" customWidth="1"/>
    <col min="1543" max="1543" width="13.42578125" style="30" customWidth="1"/>
    <col min="1544" max="1544" width="18.5703125" style="30" customWidth="1"/>
    <col min="1545" max="1545" width="23.7109375" style="30" customWidth="1"/>
    <col min="1546" max="1546" width="12.5703125" style="30" customWidth="1"/>
    <col min="1547" max="1792" width="9.140625" style="30"/>
    <col min="1793" max="1793" width="8.140625" style="30" customWidth="1"/>
    <col min="1794" max="1794" width="44.85546875" style="30" customWidth="1"/>
    <col min="1795" max="1795" width="14.140625" style="30" customWidth="1"/>
    <col min="1796" max="1796" width="19.140625" style="30" customWidth="1"/>
    <col min="1797" max="1797" width="17.140625" style="30" customWidth="1"/>
    <col min="1798" max="1798" width="12.5703125" style="30" customWidth="1"/>
    <col min="1799" max="1799" width="13.42578125" style="30" customWidth="1"/>
    <col min="1800" max="1800" width="18.5703125" style="30" customWidth="1"/>
    <col min="1801" max="1801" width="23.7109375" style="30" customWidth="1"/>
    <col min="1802" max="1802" width="12.5703125" style="30" customWidth="1"/>
    <col min="1803" max="2048" width="9.140625" style="30"/>
    <col min="2049" max="2049" width="8.140625" style="30" customWidth="1"/>
    <col min="2050" max="2050" width="44.85546875" style="30" customWidth="1"/>
    <col min="2051" max="2051" width="14.140625" style="30" customWidth="1"/>
    <col min="2052" max="2052" width="19.140625" style="30" customWidth="1"/>
    <col min="2053" max="2053" width="17.140625" style="30" customWidth="1"/>
    <col min="2054" max="2054" width="12.5703125" style="30" customWidth="1"/>
    <col min="2055" max="2055" width="13.42578125" style="30" customWidth="1"/>
    <col min="2056" max="2056" width="18.5703125" style="30" customWidth="1"/>
    <col min="2057" max="2057" width="23.7109375" style="30" customWidth="1"/>
    <col min="2058" max="2058" width="12.5703125" style="30" customWidth="1"/>
    <col min="2059" max="2304" width="9.140625" style="30"/>
    <col min="2305" max="2305" width="8.140625" style="30" customWidth="1"/>
    <col min="2306" max="2306" width="44.85546875" style="30" customWidth="1"/>
    <col min="2307" max="2307" width="14.140625" style="30" customWidth="1"/>
    <col min="2308" max="2308" width="19.140625" style="30" customWidth="1"/>
    <col min="2309" max="2309" width="17.140625" style="30" customWidth="1"/>
    <col min="2310" max="2310" width="12.5703125" style="30" customWidth="1"/>
    <col min="2311" max="2311" width="13.42578125" style="30" customWidth="1"/>
    <col min="2312" max="2312" width="18.5703125" style="30" customWidth="1"/>
    <col min="2313" max="2313" width="23.7109375" style="30" customWidth="1"/>
    <col min="2314" max="2314" width="12.5703125" style="30" customWidth="1"/>
    <col min="2315" max="2560" width="9.140625" style="30"/>
    <col min="2561" max="2561" width="8.140625" style="30" customWidth="1"/>
    <col min="2562" max="2562" width="44.85546875" style="30" customWidth="1"/>
    <col min="2563" max="2563" width="14.140625" style="30" customWidth="1"/>
    <col min="2564" max="2564" width="19.140625" style="30" customWidth="1"/>
    <col min="2565" max="2565" width="17.140625" style="30" customWidth="1"/>
    <col min="2566" max="2566" width="12.5703125" style="30" customWidth="1"/>
    <col min="2567" max="2567" width="13.42578125" style="30" customWidth="1"/>
    <col min="2568" max="2568" width="18.5703125" style="30" customWidth="1"/>
    <col min="2569" max="2569" width="23.7109375" style="30" customWidth="1"/>
    <col min="2570" max="2570" width="12.5703125" style="30" customWidth="1"/>
    <col min="2571" max="2816" width="9.140625" style="30"/>
    <col min="2817" max="2817" width="8.140625" style="30" customWidth="1"/>
    <col min="2818" max="2818" width="44.85546875" style="30" customWidth="1"/>
    <col min="2819" max="2819" width="14.140625" style="30" customWidth="1"/>
    <col min="2820" max="2820" width="19.140625" style="30" customWidth="1"/>
    <col min="2821" max="2821" width="17.140625" style="30" customWidth="1"/>
    <col min="2822" max="2822" width="12.5703125" style="30" customWidth="1"/>
    <col min="2823" max="2823" width="13.42578125" style="30" customWidth="1"/>
    <col min="2824" max="2824" width="18.5703125" style="30" customWidth="1"/>
    <col min="2825" max="2825" width="23.7109375" style="30" customWidth="1"/>
    <col min="2826" max="2826" width="12.5703125" style="30" customWidth="1"/>
    <col min="2827" max="3072" width="9.140625" style="30"/>
    <col min="3073" max="3073" width="8.140625" style="30" customWidth="1"/>
    <col min="3074" max="3074" width="44.85546875" style="30" customWidth="1"/>
    <col min="3075" max="3075" width="14.140625" style="30" customWidth="1"/>
    <col min="3076" max="3076" width="19.140625" style="30" customWidth="1"/>
    <col min="3077" max="3077" width="17.140625" style="30" customWidth="1"/>
    <col min="3078" max="3078" width="12.5703125" style="30" customWidth="1"/>
    <col min="3079" max="3079" width="13.42578125" style="30" customWidth="1"/>
    <col min="3080" max="3080" width="18.5703125" style="30" customWidth="1"/>
    <col min="3081" max="3081" width="23.7109375" style="30" customWidth="1"/>
    <col min="3082" max="3082" width="12.5703125" style="30" customWidth="1"/>
    <col min="3083" max="3328" width="9.140625" style="30"/>
    <col min="3329" max="3329" width="8.140625" style="30" customWidth="1"/>
    <col min="3330" max="3330" width="44.85546875" style="30" customWidth="1"/>
    <col min="3331" max="3331" width="14.140625" style="30" customWidth="1"/>
    <col min="3332" max="3332" width="19.140625" style="30" customWidth="1"/>
    <col min="3333" max="3333" width="17.140625" style="30" customWidth="1"/>
    <col min="3334" max="3334" width="12.5703125" style="30" customWidth="1"/>
    <col min="3335" max="3335" width="13.42578125" style="30" customWidth="1"/>
    <col min="3336" max="3336" width="18.5703125" style="30" customWidth="1"/>
    <col min="3337" max="3337" width="23.7109375" style="30" customWidth="1"/>
    <col min="3338" max="3338" width="12.5703125" style="30" customWidth="1"/>
    <col min="3339" max="3584" width="9.140625" style="30"/>
    <col min="3585" max="3585" width="8.140625" style="30" customWidth="1"/>
    <col min="3586" max="3586" width="44.85546875" style="30" customWidth="1"/>
    <col min="3587" max="3587" width="14.140625" style="30" customWidth="1"/>
    <col min="3588" max="3588" width="19.140625" style="30" customWidth="1"/>
    <col min="3589" max="3589" width="17.140625" style="30" customWidth="1"/>
    <col min="3590" max="3590" width="12.5703125" style="30" customWidth="1"/>
    <col min="3591" max="3591" width="13.42578125" style="30" customWidth="1"/>
    <col min="3592" max="3592" width="18.5703125" style="30" customWidth="1"/>
    <col min="3593" max="3593" width="23.7109375" style="30" customWidth="1"/>
    <col min="3594" max="3594" width="12.5703125" style="30" customWidth="1"/>
    <col min="3595" max="3840" width="9.140625" style="30"/>
    <col min="3841" max="3841" width="8.140625" style="30" customWidth="1"/>
    <col min="3842" max="3842" width="44.85546875" style="30" customWidth="1"/>
    <col min="3843" max="3843" width="14.140625" style="30" customWidth="1"/>
    <col min="3844" max="3844" width="19.140625" style="30" customWidth="1"/>
    <col min="3845" max="3845" width="17.140625" style="30" customWidth="1"/>
    <col min="3846" max="3846" width="12.5703125" style="30" customWidth="1"/>
    <col min="3847" max="3847" width="13.42578125" style="30" customWidth="1"/>
    <col min="3848" max="3848" width="18.5703125" style="30" customWidth="1"/>
    <col min="3849" max="3849" width="23.7109375" style="30" customWidth="1"/>
    <col min="3850" max="3850" width="12.5703125" style="30" customWidth="1"/>
    <col min="3851" max="4096" width="9.140625" style="30"/>
    <col min="4097" max="4097" width="8.140625" style="30" customWidth="1"/>
    <col min="4098" max="4098" width="44.85546875" style="30" customWidth="1"/>
    <col min="4099" max="4099" width="14.140625" style="30" customWidth="1"/>
    <col min="4100" max="4100" width="19.140625" style="30" customWidth="1"/>
    <col min="4101" max="4101" width="17.140625" style="30" customWidth="1"/>
    <col min="4102" max="4102" width="12.5703125" style="30" customWidth="1"/>
    <col min="4103" max="4103" width="13.42578125" style="30" customWidth="1"/>
    <col min="4104" max="4104" width="18.5703125" style="30" customWidth="1"/>
    <col min="4105" max="4105" width="23.7109375" style="30" customWidth="1"/>
    <col min="4106" max="4106" width="12.5703125" style="30" customWidth="1"/>
    <col min="4107" max="4352" width="9.140625" style="30"/>
    <col min="4353" max="4353" width="8.140625" style="30" customWidth="1"/>
    <col min="4354" max="4354" width="44.85546875" style="30" customWidth="1"/>
    <col min="4355" max="4355" width="14.140625" style="30" customWidth="1"/>
    <col min="4356" max="4356" width="19.140625" style="30" customWidth="1"/>
    <col min="4357" max="4357" width="17.140625" style="30" customWidth="1"/>
    <col min="4358" max="4358" width="12.5703125" style="30" customWidth="1"/>
    <col min="4359" max="4359" width="13.42578125" style="30" customWidth="1"/>
    <col min="4360" max="4360" width="18.5703125" style="30" customWidth="1"/>
    <col min="4361" max="4361" width="23.7109375" style="30" customWidth="1"/>
    <col min="4362" max="4362" width="12.5703125" style="30" customWidth="1"/>
    <col min="4363" max="4608" width="9.140625" style="30"/>
    <col min="4609" max="4609" width="8.140625" style="30" customWidth="1"/>
    <col min="4610" max="4610" width="44.85546875" style="30" customWidth="1"/>
    <col min="4611" max="4611" width="14.140625" style="30" customWidth="1"/>
    <col min="4612" max="4612" width="19.140625" style="30" customWidth="1"/>
    <col min="4613" max="4613" width="17.140625" style="30" customWidth="1"/>
    <col min="4614" max="4614" width="12.5703125" style="30" customWidth="1"/>
    <col min="4615" max="4615" width="13.42578125" style="30" customWidth="1"/>
    <col min="4616" max="4616" width="18.5703125" style="30" customWidth="1"/>
    <col min="4617" max="4617" width="23.7109375" style="30" customWidth="1"/>
    <col min="4618" max="4618" width="12.5703125" style="30" customWidth="1"/>
    <col min="4619" max="4864" width="9.140625" style="30"/>
    <col min="4865" max="4865" width="8.140625" style="30" customWidth="1"/>
    <col min="4866" max="4866" width="44.85546875" style="30" customWidth="1"/>
    <col min="4867" max="4867" width="14.140625" style="30" customWidth="1"/>
    <col min="4868" max="4868" width="19.140625" style="30" customWidth="1"/>
    <col min="4869" max="4869" width="17.140625" style="30" customWidth="1"/>
    <col min="4870" max="4870" width="12.5703125" style="30" customWidth="1"/>
    <col min="4871" max="4871" width="13.42578125" style="30" customWidth="1"/>
    <col min="4872" max="4872" width="18.5703125" style="30" customWidth="1"/>
    <col min="4873" max="4873" width="23.7109375" style="30" customWidth="1"/>
    <col min="4874" max="4874" width="12.5703125" style="30" customWidth="1"/>
    <col min="4875" max="5120" width="9.140625" style="30"/>
    <col min="5121" max="5121" width="8.140625" style="30" customWidth="1"/>
    <col min="5122" max="5122" width="44.85546875" style="30" customWidth="1"/>
    <col min="5123" max="5123" width="14.140625" style="30" customWidth="1"/>
    <col min="5124" max="5124" width="19.140625" style="30" customWidth="1"/>
    <col min="5125" max="5125" width="17.140625" style="30" customWidth="1"/>
    <col min="5126" max="5126" width="12.5703125" style="30" customWidth="1"/>
    <col min="5127" max="5127" width="13.42578125" style="30" customWidth="1"/>
    <col min="5128" max="5128" width="18.5703125" style="30" customWidth="1"/>
    <col min="5129" max="5129" width="23.7109375" style="30" customWidth="1"/>
    <col min="5130" max="5130" width="12.5703125" style="30" customWidth="1"/>
    <col min="5131" max="5376" width="9.140625" style="30"/>
    <col min="5377" max="5377" width="8.140625" style="30" customWidth="1"/>
    <col min="5378" max="5378" width="44.85546875" style="30" customWidth="1"/>
    <col min="5379" max="5379" width="14.140625" style="30" customWidth="1"/>
    <col min="5380" max="5380" width="19.140625" style="30" customWidth="1"/>
    <col min="5381" max="5381" width="17.140625" style="30" customWidth="1"/>
    <col min="5382" max="5382" width="12.5703125" style="30" customWidth="1"/>
    <col min="5383" max="5383" width="13.42578125" style="30" customWidth="1"/>
    <col min="5384" max="5384" width="18.5703125" style="30" customWidth="1"/>
    <col min="5385" max="5385" width="23.7109375" style="30" customWidth="1"/>
    <col min="5386" max="5386" width="12.5703125" style="30" customWidth="1"/>
    <col min="5387" max="5632" width="9.140625" style="30"/>
    <col min="5633" max="5633" width="8.140625" style="30" customWidth="1"/>
    <col min="5634" max="5634" width="44.85546875" style="30" customWidth="1"/>
    <col min="5635" max="5635" width="14.140625" style="30" customWidth="1"/>
    <col min="5636" max="5636" width="19.140625" style="30" customWidth="1"/>
    <col min="5637" max="5637" width="17.140625" style="30" customWidth="1"/>
    <col min="5638" max="5638" width="12.5703125" style="30" customWidth="1"/>
    <col min="5639" max="5639" width="13.42578125" style="30" customWidth="1"/>
    <col min="5640" max="5640" width="18.5703125" style="30" customWidth="1"/>
    <col min="5641" max="5641" width="23.7109375" style="30" customWidth="1"/>
    <col min="5642" max="5642" width="12.5703125" style="30" customWidth="1"/>
    <col min="5643" max="5888" width="9.140625" style="30"/>
    <col min="5889" max="5889" width="8.140625" style="30" customWidth="1"/>
    <col min="5890" max="5890" width="44.85546875" style="30" customWidth="1"/>
    <col min="5891" max="5891" width="14.140625" style="30" customWidth="1"/>
    <col min="5892" max="5892" width="19.140625" style="30" customWidth="1"/>
    <col min="5893" max="5893" width="17.140625" style="30" customWidth="1"/>
    <col min="5894" max="5894" width="12.5703125" style="30" customWidth="1"/>
    <col min="5895" max="5895" width="13.42578125" style="30" customWidth="1"/>
    <col min="5896" max="5896" width="18.5703125" style="30" customWidth="1"/>
    <col min="5897" max="5897" width="23.7109375" style="30" customWidth="1"/>
    <col min="5898" max="5898" width="12.5703125" style="30" customWidth="1"/>
    <col min="5899" max="6144" width="9.140625" style="30"/>
    <col min="6145" max="6145" width="8.140625" style="30" customWidth="1"/>
    <col min="6146" max="6146" width="44.85546875" style="30" customWidth="1"/>
    <col min="6147" max="6147" width="14.140625" style="30" customWidth="1"/>
    <col min="6148" max="6148" width="19.140625" style="30" customWidth="1"/>
    <col min="6149" max="6149" width="17.140625" style="30" customWidth="1"/>
    <col min="6150" max="6150" width="12.5703125" style="30" customWidth="1"/>
    <col min="6151" max="6151" width="13.42578125" style="30" customWidth="1"/>
    <col min="6152" max="6152" width="18.5703125" style="30" customWidth="1"/>
    <col min="6153" max="6153" width="23.7109375" style="30" customWidth="1"/>
    <col min="6154" max="6154" width="12.5703125" style="30" customWidth="1"/>
    <col min="6155" max="6400" width="9.140625" style="30"/>
    <col min="6401" max="6401" width="8.140625" style="30" customWidth="1"/>
    <col min="6402" max="6402" width="44.85546875" style="30" customWidth="1"/>
    <col min="6403" max="6403" width="14.140625" style="30" customWidth="1"/>
    <col min="6404" max="6404" width="19.140625" style="30" customWidth="1"/>
    <col min="6405" max="6405" width="17.140625" style="30" customWidth="1"/>
    <col min="6406" max="6406" width="12.5703125" style="30" customWidth="1"/>
    <col min="6407" max="6407" width="13.42578125" style="30" customWidth="1"/>
    <col min="6408" max="6408" width="18.5703125" style="30" customWidth="1"/>
    <col min="6409" max="6409" width="23.7109375" style="30" customWidth="1"/>
    <col min="6410" max="6410" width="12.5703125" style="30" customWidth="1"/>
    <col min="6411" max="6656" width="9.140625" style="30"/>
    <col min="6657" max="6657" width="8.140625" style="30" customWidth="1"/>
    <col min="6658" max="6658" width="44.85546875" style="30" customWidth="1"/>
    <col min="6659" max="6659" width="14.140625" style="30" customWidth="1"/>
    <col min="6660" max="6660" width="19.140625" style="30" customWidth="1"/>
    <col min="6661" max="6661" width="17.140625" style="30" customWidth="1"/>
    <col min="6662" max="6662" width="12.5703125" style="30" customWidth="1"/>
    <col min="6663" max="6663" width="13.42578125" style="30" customWidth="1"/>
    <col min="6664" max="6664" width="18.5703125" style="30" customWidth="1"/>
    <col min="6665" max="6665" width="23.7109375" style="30" customWidth="1"/>
    <col min="6666" max="6666" width="12.5703125" style="30" customWidth="1"/>
    <col min="6667" max="6912" width="9.140625" style="30"/>
    <col min="6913" max="6913" width="8.140625" style="30" customWidth="1"/>
    <col min="6914" max="6914" width="44.85546875" style="30" customWidth="1"/>
    <col min="6915" max="6915" width="14.140625" style="30" customWidth="1"/>
    <col min="6916" max="6916" width="19.140625" style="30" customWidth="1"/>
    <col min="6917" max="6917" width="17.140625" style="30" customWidth="1"/>
    <col min="6918" max="6918" width="12.5703125" style="30" customWidth="1"/>
    <col min="6919" max="6919" width="13.42578125" style="30" customWidth="1"/>
    <col min="6920" max="6920" width="18.5703125" style="30" customWidth="1"/>
    <col min="6921" max="6921" width="23.7109375" style="30" customWidth="1"/>
    <col min="6922" max="6922" width="12.5703125" style="30" customWidth="1"/>
    <col min="6923" max="7168" width="9.140625" style="30"/>
    <col min="7169" max="7169" width="8.140625" style="30" customWidth="1"/>
    <col min="7170" max="7170" width="44.85546875" style="30" customWidth="1"/>
    <col min="7171" max="7171" width="14.140625" style="30" customWidth="1"/>
    <col min="7172" max="7172" width="19.140625" style="30" customWidth="1"/>
    <col min="7173" max="7173" width="17.140625" style="30" customWidth="1"/>
    <col min="7174" max="7174" width="12.5703125" style="30" customWidth="1"/>
    <col min="7175" max="7175" width="13.42578125" style="30" customWidth="1"/>
    <col min="7176" max="7176" width="18.5703125" style="30" customWidth="1"/>
    <col min="7177" max="7177" width="23.7109375" style="30" customWidth="1"/>
    <col min="7178" max="7178" width="12.5703125" style="30" customWidth="1"/>
    <col min="7179" max="7424" width="9.140625" style="30"/>
    <col min="7425" max="7425" width="8.140625" style="30" customWidth="1"/>
    <col min="7426" max="7426" width="44.85546875" style="30" customWidth="1"/>
    <col min="7427" max="7427" width="14.140625" style="30" customWidth="1"/>
    <col min="7428" max="7428" width="19.140625" style="30" customWidth="1"/>
    <col min="7429" max="7429" width="17.140625" style="30" customWidth="1"/>
    <col min="7430" max="7430" width="12.5703125" style="30" customWidth="1"/>
    <col min="7431" max="7431" width="13.42578125" style="30" customWidth="1"/>
    <col min="7432" max="7432" width="18.5703125" style="30" customWidth="1"/>
    <col min="7433" max="7433" width="23.7109375" style="30" customWidth="1"/>
    <col min="7434" max="7434" width="12.5703125" style="30" customWidth="1"/>
    <col min="7435" max="7680" width="9.140625" style="30"/>
    <col min="7681" max="7681" width="8.140625" style="30" customWidth="1"/>
    <col min="7682" max="7682" width="44.85546875" style="30" customWidth="1"/>
    <col min="7683" max="7683" width="14.140625" style="30" customWidth="1"/>
    <col min="7684" max="7684" width="19.140625" style="30" customWidth="1"/>
    <col min="7685" max="7685" width="17.140625" style="30" customWidth="1"/>
    <col min="7686" max="7686" width="12.5703125" style="30" customWidth="1"/>
    <col min="7687" max="7687" width="13.42578125" style="30" customWidth="1"/>
    <col min="7688" max="7688" width="18.5703125" style="30" customWidth="1"/>
    <col min="7689" max="7689" width="23.7109375" style="30" customWidth="1"/>
    <col min="7690" max="7690" width="12.5703125" style="30" customWidth="1"/>
    <col min="7691" max="7936" width="9.140625" style="30"/>
    <col min="7937" max="7937" width="8.140625" style="30" customWidth="1"/>
    <col min="7938" max="7938" width="44.85546875" style="30" customWidth="1"/>
    <col min="7939" max="7939" width="14.140625" style="30" customWidth="1"/>
    <col min="7940" max="7940" width="19.140625" style="30" customWidth="1"/>
    <col min="7941" max="7941" width="17.140625" style="30" customWidth="1"/>
    <col min="7942" max="7942" width="12.5703125" style="30" customWidth="1"/>
    <col min="7943" max="7943" width="13.42578125" style="30" customWidth="1"/>
    <col min="7944" max="7944" width="18.5703125" style="30" customWidth="1"/>
    <col min="7945" max="7945" width="23.7109375" style="30" customWidth="1"/>
    <col min="7946" max="7946" width="12.5703125" style="30" customWidth="1"/>
    <col min="7947" max="8192" width="9.140625" style="30"/>
    <col min="8193" max="8193" width="8.140625" style="30" customWidth="1"/>
    <col min="8194" max="8194" width="44.85546875" style="30" customWidth="1"/>
    <col min="8195" max="8195" width="14.140625" style="30" customWidth="1"/>
    <col min="8196" max="8196" width="19.140625" style="30" customWidth="1"/>
    <col min="8197" max="8197" width="17.140625" style="30" customWidth="1"/>
    <col min="8198" max="8198" width="12.5703125" style="30" customWidth="1"/>
    <col min="8199" max="8199" width="13.42578125" style="30" customWidth="1"/>
    <col min="8200" max="8200" width="18.5703125" style="30" customWidth="1"/>
    <col min="8201" max="8201" width="23.7109375" style="30" customWidth="1"/>
    <col min="8202" max="8202" width="12.5703125" style="30" customWidth="1"/>
    <col min="8203" max="8448" width="9.140625" style="30"/>
    <col min="8449" max="8449" width="8.140625" style="30" customWidth="1"/>
    <col min="8450" max="8450" width="44.85546875" style="30" customWidth="1"/>
    <col min="8451" max="8451" width="14.140625" style="30" customWidth="1"/>
    <col min="8452" max="8452" width="19.140625" style="30" customWidth="1"/>
    <col min="8453" max="8453" width="17.140625" style="30" customWidth="1"/>
    <col min="8454" max="8454" width="12.5703125" style="30" customWidth="1"/>
    <col min="8455" max="8455" width="13.42578125" style="30" customWidth="1"/>
    <col min="8456" max="8456" width="18.5703125" style="30" customWidth="1"/>
    <col min="8457" max="8457" width="23.7109375" style="30" customWidth="1"/>
    <col min="8458" max="8458" width="12.5703125" style="30" customWidth="1"/>
    <col min="8459" max="8704" width="9.140625" style="30"/>
    <col min="8705" max="8705" width="8.140625" style="30" customWidth="1"/>
    <col min="8706" max="8706" width="44.85546875" style="30" customWidth="1"/>
    <col min="8707" max="8707" width="14.140625" style="30" customWidth="1"/>
    <col min="8708" max="8708" width="19.140625" style="30" customWidth="1"/>
    <col min="8709" max="8709" width="17.140625" style="30" customWidth="1"/>
    <col min="8710" max="8710" width="12.5703125" style="30" customWidth="1"/>
    <col min="8711" max="8711" width="13.42578125" style="30" customWidth="1"/>
    <col min="8712" max="8712" width="18.5703125" style="30" customWidth="1"/>
    <col min="8713" max="8713" width="23.7109375" style="30" customWidth="1"/>
    <col min="8714" max="8714" width="12.5703125" style="30" customWidth="1"/>
    <col min="8715" max="8960" width="9.140625" style="30"/>
    <col min="8961" max="8961" width="8.140625" style="30" customWidth="1"/>
    <col min="8962" max="8962" width="44.85546875" style="30" customWidth="1"/>
    <col min="8963" max="8963" width="14.140625" style="30" customWidth="1"/>
    <col min="8964" max="8964" width="19.140625" style="30" customWidth="1"/>
    <col min="8965" max="8965" width="17.140625" style="30" customWidth="1"/>
    <col min="8966" max="8966" width="12.5703125" style="30" customWidth="1"/>
    <col min="8967" max="8967" width="13.42578125" style="30" customWidth="1"/>
    <col min="8968" max="8968" width="18.5703125" style="30" customWidth="1"/>
    <col min="8969" max="8969" width="23.7109375" style="30" customWidth="1"/>
    <col min="8970" max="8970" width="12.5703125" style="30" customWidth="1"/>
    <col min="8971" max="9216" width="9.140625" style="30"/>
    <col min="9217" max="9217" width="8.140625" style="30" customWidth="1"/>
    <col min="9218" max="9218" width="44.85546875" style="30" customWidth="1"/>
    <col min="9219" max="9219" width="14.140625" style="30" customWidth="1"/>
    <col min="9220" max="9220" width="19.140625" style="30" customWidth="1"/>
    <col min="9221" max="9221" width="17.140625" style="30" customWidth="1"/>
    <col min="9222" max="9222" width="12.5703125" style="30" customWidth="1"/>
    <col min="9223" max="9223" width="13.42578125" style="30" customWidth="1"/>
    <col min="9224" max="9224" width="18.5703125" style="30" customWidth="1"/>
    <col min="9225" max="9225" width="23.7109375" style="30" customWidth="1"/>
    <col min="9226" max="9226" width="12.5703125" style="30" customWidth="1"/>
    <col min="9227" max="9472" width="9.140625" style="30"/>
    <col min="9473" max="9473" width="8.140625" style="30" customWidth="1"/>
    <col min="9474" max="9474" width="44.85546875" style="30" customWidth="1"/>
    <col min="9475" max="9475" width="14.140625" style="30" customWidth="1"/>
    <col min="9476" max="9476" width="19.140625" style="30" customWidth="1"/>
    <col min="9477" max="9477" width="17.140625" style="30" customWidth="1"/>
    <col min="9478" max="9478" width="12.5703125" style="30" customWidth="1"/>
    <col min="9479" max="9479" width="13.42578125" style="30" customWidth="1"/>
    <col min="9480" max="9480" width="18.5703125" style="30" customWidth="1"/>
    <col min="9481" max="9481" width="23.7109375" style="30" customWidth="1"/>
    <col min="9482" max="9482" width="12.5703125" style="30" customWidth="1"/>
    <col min="9483" max="9728" width="9.140625" style="30"/>
    <col min="9729" max="9729" width="8.140625" style="30" customWidth="1"/>
    <col min="9730" max="9730" width="44.85546875" style="30" customWidth="1"/>
    <col min="9731" max="9731" width="14.140625" style="30" customWidth="1"/>
    <col min="9732" max="9732" width="19.140625" style="30" customWidth="1"/>
    <col min="9733" max="9733" width="17.140625" style="30" customWidth="1"/>
    <col min="9734" max="9734" width="12.5703125" style="30" customWidth="1"/>
    <col min="9735" max="9735" width="13.42578125" style="30" customWidth="1"/>
    <col min="9736" max="9736" width="18.5703125" style="30" customWidth="1"/>
    <col min="9737" max="9737" width="23.7109375" style="30" customWidth="1"/>
    <col min="9738" max="9738" width="12.5703125" style="30" customWidth="1"/>
    <col min="9739" max="9984" width="9.140625" style="30"/>
    <col min="9985" max="9985" width="8.140625" style="30" customWidth="1"/>
    <col min="9986" max="9986" width="44.85546875" style="30" customWidth="1"/>
    <col min="9987" max="9987" width="14.140625" style="30" customWidth="1"/>
    <col min="9988" max="9988" width="19.140625" style="30" customWidth="1"/>
    <col min="9989" max="9989" width="17.140625" style="30" customWidth="1"/>
    <col min="9990" max="9990" width="12.5703125" style="30" customWidth="1"/>
    <col min="9991" max="9991" width="13.42578125" style="30" customWidth="1"/>
    <col min="9992" max="9992" width="18.5703125" style="30" customWidth="1"/>
    <col min="9993" max="9993" width="23.7109375" style="30" customWidth="1"/>
    <col min="9994" max="9994" width="12.5703125" style="30" customWidth="1"/>
    <col min="9995" max="10240" width="9.140625" style="30"/>
    <col min="10241" max="10241" width="8.140625" style="30" customWidth="1"/>
    <col min="10242" max="10242" width="44.85546875" style="30" customWidth="1"/>
    <col min="10243" max="10243" width="14.140625" style="30" customWidth="1"/>
    <col min="10244" max="10244" width="19.140625" style="30" customWidth="1"/>
    <col min="10245" max="10245" width="17.140625" style="30" customWidth="1"/>
    <col min="10246" max="10246" width="12.5703125" style="30" customWidth="1"/>
    <col min="10247" max="10247" width="13.42578125" style="30" customWidth="1"/>
    <col min="10248" max="10248" width="18.5703125" style="30" customWidth="1"/>
    <col min="10249" max="10249" width="23.7109375" style="30" customWidth="1"/>
    <col min="10250" max="10250" width="12.5703125" style="30" customWidth="1"/>
    <col min="10251" max="10496" width="9.140625" style="30"/>
    <col min="10497" max="10497" width="8.140625" style="30" customWidth="1"/>
    <col min="10498" max="10498" width="44.85546875" style="30" customWidth="1"/>
    <col min="10499" max="10499" width="14.140625" style="30" customWidth="1"/>
    <col min="10500" max="10500" width="19.140625" style="30" customWidth="1"/>
    <col min="10501" max="10501" width="17.140625" style="30" customWidth="1"/>
    <col min="10502" max="10502" width="12.5703125" style="30" customWidth="1"/>
    <col min="10503" max="10503" width="13.42578125" style="30" customWidth="1"/>
    <col min="10504" max="10504" width="18.5703125" style="30" customWidth="1"/>
    <col min="10505" max="10505" width="23.7109375" style="30" customWidth="1"/>
    <col min="10506" max="10506" width="12.5703125" style="30" customWidth="1"/>
    <col min="10507" max="10752" width="9.140625" style="30"/>
    <col min="10753" max="10753" width="8.140625" style="30" customWidth="1"/>
    <col min="10754" max="10754" width="44.85546875" style="30" customWidth="1"/>
    <col min="10755" max="10755" width="14.140625" style="30" customWidth="1"/>
    <col min="10756" max="10756" width="19.140625" style="30" customWidth="1"/>
    <col min="10757" max="10757" width="17.140625" style="30" customWidth="1"/>
    <col min="10758" max="10758" width="12.5703125" style="30" customWidth="1"/>
    <col min="10759" max="10759" width="13.42578125" style="30" customWidth="1"/>
    <col min="10760" max="10760" width="18.5703125" style="30" customWidth="1"/>
    <col min="10761" max="10761" width="23.7109375" style="30" customWidth="1"/>
    <col min="10762" max="10762" width="12.5703125" style="30" customWidth="1"/>
    <col min="10763" max="11008" width="9.140625" style="30"/>
    <col min="11009" max="11009" width="8.140625" style="30" customWidth="1"/>
    <col min="11010" max="11010" width="44.85546875" style="30" customWidth="1"/>
    <col min="11011" max="11011" width="14.140625" style="30" customWidth="1"/>
    <col min="11012" max="11012" width="19.140625" style="30" customWidth="1"/>
    <col min="11013" max="11013" width="17.140625" style="30" customWidth="1"/>
    <col min="11014" max="11014" width="12.5703125" style="30" customWidth="1"/>
    <col min="11015" max="11015" width="13.42578125" style="30" customWidth="1"/>
    <col min="11016" max="11016" width="18.5703125" style="30" customWidth="1"/>
    <col min="11017" max="11017" width="23.7109375" style="30" customWidth="1"/>
    <col min="11018" max="11018" width="12.5703125" style="30" customWidth="1"/>
    <col min="11019" max="11264" width="9.140625" style="30"/>
    <col min="11265" max="11265" width="8.140625" style="30" customWidth="1"/>
    <col min="11266" max="11266" width="44.85546875" style="30" customWidth="1"/>
    <col min="11267" max="11267" width="14.140625" style="30" customWidth="1"/>
    <col min="11268" max="11268" width="19.140625" style="30" customWidth="1"/>
    <col min="11269" max="11269" width="17.140625" style="30" customWidth="1"/>
    <col min="11270" max="11270" width="12.5703125" style="30" customWidth="1"/>
    <col min="11271" max="11271" width="13.42578125" style="30" customWidth="1"/>
    <col min="11272" max="11272" width="18.5703125" style="30" customWidth="1"/>
    <col min="11273" max="11273" width="23.7109375" style="30" customWidth="1"/>
    <col min="11274" max="11274" width="12.5703125" style="30" customWidth="1"/>
    <col min="11275" max="11520" width="9.140625" style="30"/>
    <col min="11521" max="11521" width="8.140625" style="30" customWidth="1"/>
    <col min="11522" max="11522" width="44.85546875" style="30" customWidth="1"/>
    <col min="11523" max="11523" width="14.140625" style="30" customWidth="1"/>
    <col min="11524" max="11524" width="19.140625" style="30" customWidth="1"/>
    <col min="11525" max="11525" width="17.140625" style="30" customWidth="1"/>
    <col min="11526" max="11526" width="12.5703125" style="30" customWidth="1"/>
    <col min="11527" max="11527" width="13.42578125" style="30" customWidth="1"/>
    <col min="11528" max="11528" width="18.5703125" style="30" customWidth="1"/>
    <col min="11529" max="11529" width="23.7109375" style="30" customWidth="1"/>
    <col min="11530" max="11530" width="12.5703125" style="30" customWidth="1"/>
    <col min="11531" max="11776" width="9.140625" style="30"/>
    <col min="11777" max="11777" width="8.140625" style="30" customWidth="1"/>
    <col min="11778" max="11778" width="44.85546875" style="30" customWidth="1"/>
    <col min="11779" max="11779" width="14.140625" style="30" customWidth="1"/>
    <col min="11780" max="11780" width="19.140625" style="30" customWidth="1"/>
    <col min="11781" max="11781" width="17.140625" style="30" customWidth="1"/>
    <col min="11782" max="11782" width="12.5703125" style="30" customWidth="1"/>
    <col min="11783" max="11783" width="13.42578125" style="30" customWidth="1"/>
    <col min="11784" max="11784" width="18.5703125" style="30" customWidth="1"/>
    <col min="11785" max="11785" width="23.7109375" style="30" customWidth="1"/>
    <col min="11786" max="11786" width="12.5703125" style="30" customWidth="1"/>
    <col min="11787" max="12032" width="9.140625" style="30"/>
    <col min="12033" max="12033" width="8.140625" style="30" customWidth="1"/>
    <col min="12034" max="12034" width="44.85546875" style="30" customWidth="1"/>
    <col min="12035" max="12035" width="14.140625" style="30" customWidth="1"/>
    <col min="12036" max="12036" width="19.140625" style="30" customWidth="1"/>
    <col min="12037" max="12037" width="17.140625" style="30" customWidth="1"/>
    <col min="12038" max="12038" width="12.5703125" style="30" customWidth="1"/>
    <col min="12039" max="12039" width="13.42578125" style="30" customWidth="1"/>
    <col min="12040" max="12040" width="18.5703125" style="30" customWidth="1"/>
    <col min="12041" max="12041" width="23.7109375" style="30" customWidth="1"/>
    <col min="12042" max="12042" width="12.5703125" style="30" customWidth="1"/>
    <col min="12043" max="12288" width="9.140625" style="30"/>
    <col min="12289" max="12289" width="8.140625" style="30" customWidth="1"/>
    <col min="12290" max="12290" width="44.85546875" style="30" customWidth="1"/>
    <col min="12291" max="12291" width="14.140625" style="30" customWidth="1"/>
    <col min="12292" max="12292" width="19.140625" style="30" customWidth="1"/>
    <col min="12293" max="12293" width="17.140625" style="30" customWidth="1"/>
    <col min="12294" max="12294" width="12.5703125" style="30" customWidth="1"/>
    <col min="12295" max="12295" width="13.42578125" style="30" customWidth="1"/>
    <col min="12296" max="12296" width="18.5703125" style="30" customWidth="1"/>
    <col min="12297" max="12297" width="23.7109375" style="30" customWidth="1"/>
    <col min="12298" max="12298" width="12.5703125" style="30" customWidth="1"/>
    <col min="12299" max="12544" width="9.140625" style="30"/>
    <col min="12545" max="12545" width="8.140625" style="30" customWidth="1"/>
    <col min="12546" max="12546" width="44.85546875" style="30" customWidth="1"/>
    <col min="12547" max="12547" width="14.140625" style="30" customWidth="1"/>
    <col min="12548" max="12548" width="19.140625" style="30" customWidth="1"/>
    <col min="12549" max="12549" width="17.140625" style="30" customWidth="1"/>
    <col min="12550" max="12550" width="12.5703125" style="30" customWidth="1"/>
    <col min="12551" max="12551" width="13.42578125" style="30" customWidth="1"/>
    <col min="12552" max="12552" width="18.5703125" style="30" customWidth="1"/>
    <col min="12553" max="12553" width="23.7109375" style="30" customWidth="1"/>
    <col min="12554" max="12554" width="12.5703125" style="30" customWidth="1"/>
    <col min="12555" max="12800" width="9.140625" style="30"/>
    <col min="12801" max="12801" width="8.140625" style="30" customWidth="1"/>
    <col min="12802" max="12802" width="44.85546875" style="30" customWidth="1"/>
    <col min="12803" max="12803" width="14.140625" style="30" customWidth="1"/>
    <col min="12804" max="12804" width="19.140625" style="30" customWidth="1"/>
    <col min="12805" max="12805" width="17.140625" style="30" customWidth="1"/>
    <col min="12806" max="12806" width="12.5703125" style="30" customWidth="1"/>
    <col min="12807" max="12807" width="13.42578125" style="30" customWidth="1"/>
    <col min="12808" max="12808" width="18.5703125" style="30" customWidth="1"/>
    <col min="12809" max="12809" width="23.7109375" style="30" customWidth="1"/>
    <col min="12810" max="12810" width="12.5703125" style="30" customWidth="1"/>
    <col min="12811" max="13056" width="9.140625" style="30"/>
    <col min="13057" max="13057" width="8.140625" style="30" customWidth="1"/>
    <col min="13058" max="13058" width="44.85546875" style="30" customWidth="1"/>
    <col min="13059" max="13059" width="14.140625" style="30" customWidth="1"/>
    <col min="13060" max="13060" width="19.140625" style="30" customWidth="1"/>
    <col min="13061" max="13061" width="17.140625" style="30" customWidth="1"/>
    <col min="13062" max="13062" width="12.5703125" style="30" customWidth="1"/>
    <col min="13063" max="13063" width="13.42578125" style="30" customWidth="1"/>
    <col min="13064" max="13064" width="18.5703125" style="30" customWidth="1"/>
    <col min="13065" max="13065" width="23.7109375" style="30" customWidth="1"/>
    <col min="13066" max="13066" width="12.5703125" style="30" customWidth="1"/>
    <col min="13067" max="13312" width="9.140625" style="30"/>
    <col min="13313" max="13313" width="8.140625" style="30" customWidth="1"/>
    <col min="13314" max="13314" width="44.85546875" style="30" customWidth="1"/>
    <col min="13315" max="13315" width="14.140625" style="30" customWidth="1"/>
    <col min="13316" max="13316" width="19.140625" style="30" customWidth="1"/>
    <col min="13317" max="13317" width="17.140625" style="30" customWidth="1"/>
    <col min="13318" max="13318" width="12.5703125" style="30" customWidth="1"/>
    <col min="13319" max="13319" width="13.42578125" style="30" customWidth="1"/>
    <col min="13320" max="13320" width="18.5703125" style="30" customWidth="1"/>
    <col min="13321" max="13321" width="23.7109375" style="30" customWidth="1"/>
    <col min="13322" max="13322" width="12.5703125" style="30" customWidth="1"/>
    <col min="13323" max="13568" width="9.140625" style="30"/>
    <col min="13569" max="13569" width="8.140625" style="30" customWidth="1"/>
    <col min="13570" max="13570" width="44.85546875" style="30" customWidth="1"/>
    <col min="13571" max="13571" width="14.140625" style="30" customWidth="1"/>
    <col min="13572" max="13572" width="19.140625" style="30" customWidth="1"/>
    <col min="13573" max="13573" width="17.140625" style="30" customWidth="1"/>
    <col min="13574" max="13574" width="12.5703125" style="30" customWidth="1"/>
    <col min="13575" max="13575" width="13.42578125" style="30" customWidth="1"/>
    <col min="13576" max="13576" width="18.5703125" style="30" customWidth="1"/>
    <col min="13577" max="13577" width="23.7109375" style="30" customWidth="1"/>
    <col min="13578" max="13578" width="12.5703125" style="30" customWidth="1"/>
    <col min="13579" max="13824" width="9.140625" style="30"/>
    <col min="13825" max="13825" width="8.140625" style="30" customWidth="1"/>
    <col min="13826" max="13826" width="44.85546875" style="30" customWidth="1"/>
    <col min="13827" max="13827" width="14.140625" style="30" customWidth="1"/>
    <col min="13828" max="13828" width="19.140625" style="30" customWidth="1"/>
    <col min="13829" max="13829" width="17.140625" style="30" customWidth="1"/>
    <col min="13830" max="13830" width="12.5703125" style="30" customWidth="1"/>
    <col min="13831" max="13831" width="13.42578125" style="30" customWidth="1"/>
    <col min="13832" max="13832" width="18.5703125" style="30" customWidth="1"/>
    <col min="13833" max="13833" width="23.7109375" style="30" customWidth="1"/>
    <col min="13834" max="13834" width="12.5703125" style="30" customWidth="1"/>
    <col min="13835" max="14080" width="9.140625" style="30"/>
    <col min="14081" max="14081" width="8.140625" style="30" customWidth="1"/>
    <col min="14082" max="14082" width="44.85546875" style="30" customWidth="1"/>
    <col min="14083" max="14083" width="14.140625" style="30" customWidth="1"/>
    <col min="14084" max="14084" width="19.140625" style="30" customWidth="1"/>
    <col min="14085" max="14085" width="17.140625" style="30" customWidth="1"/>
    <col min="14086" max="14086" width="12.5703125" style="30" customWidth="1"/>
    <col min="14087" max="14087" width="13.42578125" style="30" customWidth="1"/>
    <col min="14088" max="14088" width="18.5703125" style="30" customWidth="1"/>
    <col min="14089" max="14089" width="23.7109375" style="30" customWidth="1"/>
    <col min="14090" max="14090" width="12.5703125" style="30" customWidth="1"/>
    <col min="14091" max="14336" width="9.140625" style="30"/>
    <col min="14337" max="14337" width="8.140625" style="30" customWidth="1"/>
    <col min="14338" max="14338" width="44.85546875" style="30" customWidth="1"/>
    <col min="14339" max="14339" width="14.140625" style="30" customWidth="1"/>
    <col min="14340" max="14340" width="19.140625" style="30" customWidth="1"/>
    <col min="14341" max="14341" width="17.140625" style="30" customWidth="1"/>
    <col min="14342" max="14342" width="12.5703125" style="30" customWidth="1"/>
    <col min="14343" max="14343" width="13.42578125" style="30" customWidth="1"/>
    <col min="14344" max="14344" width="18.5703125" style="30" customWidth="1"/>
    <col min="14345" max="14345" width="23.7109375" style="30" customWidth="1"/>
    <col min="14346" max="14346" width="12.5703125" style="30" customWidth="1"/>
    <col min="14347" max="14592" width="9.140625" style="30"/>
    <col min="14593" max="14593" width="8.140625" style="30" customWidth="1"/>
    <col min="14594" max="14594" width="44.85546875" style="30" customWidth="1"/>
    <col min="14595" max="14595" width="14.140625" style="30" customWidth="1"/>
    <col min="14596" max="14596" width="19.140625" style="30" customWidth="1"/>
    <col min="14597" max="14597" width="17.140625" style="30" customWidth="1"/>
    <col min="14598" max="14598" width="12.5703125" style="30" customWidth="1"/>
    <col min="14599" max="14599" width="13.42578125" style="30" customWidth="1"/>
    <col min="14600" max="14600" width="18.5703125" style="30" customWidth="1"/>
    <col min="14601" max="14601" width="23.7109375" style="30" customWidth="1"/>
    <col min="14602" max="14602" width="12.5703125" style="30" customWidth="1"/>
    <col min="14603" max="14848" width="9.140625" style="30"/>
    <col min="14849" max="14849" width="8.140625" style="30" customWidth="1"/>
    <col min="14850" max="14850" width="44.85546875" style="30" customWidth="1"/>
    <col min="14851" max="14851" width="14.140625" style="30" customWidth="1"/>
    <col min="14852" max="14852" width="19.140625" style="30" customWidth="1"/>
    <col min="14853" max="14853" width="17.140625" style="30" customWidth="1"/>
    <col min="14854" max="14854" width="12.5703125" style="30" customWidth="1"/>
    <col min="14855" max="14855" width="13.42578125" style="30" customWidth="1"/>
    <col min="14856" max="14856" width="18.5703125" style="30" customWidth="1"/>
    <col min="14857" max="14857" width="23.7109375" style="30" customWidth="1"/>
    <col min="14858" max="14858" width="12.5703125" style="30" customWidth="1"/>
    <col min="14859" max="15104" width="9.140625" style="30"/>
    <col min="15105" max="15105" width="8.140625" style="30" customWidth="1"/>
    <col min="15106" max="15106" width="44.85546875" style="30" customWidth="1"/>
    <col min="15107" max="15107" width="14.140625" style="30" customWidth="1"/>
    <col min="15108" max="15108" width="19.140625" style="30" customWidth="1"/>
    <col min="15109" max="15109" width="17.140625" style="30" customWidth="1"/>
    <col min="15110" max="15110" width="12.5703125" style="30" customWidth="1"/>
    <col min="15111" max="15111" width="13.42578125" style="30" customWidth="1"/>
    <col min="15112" max="15112" width="18.5703125" style="30" customWidth="1"/>
    <col min="15113" max="15113" width="23.7109375" style="30" customWidth="1"/>
    <col min="15114" max="15114" width="12.5703125" style="30" customWidth="1"/>
    <col min="15115" max="15360" width="9.140625" style="30"/>
    <col min="15361" max="15361" width="8.140625" style="30" customWidth="1"/>
    <col min="15362" max="15362" width="44.85546875" style="30" customWidth="1"/>
    <col min="15363" max="15363" width="14.140625" style="30" customWidth="1"/>
    <col min="15364" max="15364" width="19.140625" style="30" customWidth="1"/>
    <col min="15365" max="15365" width="17.140625" style="30" customWidth="1"/>
    <col min="15366" max="15366" width="12.5703125" style="30" customWidth="1"/>
    <col min="15367" max="15367" width="13.42578125" style="30" customWidth="1"/>
    <col min="15368" max="15368" width="18.5703125" style="30" customWidth="1"/>
    <col min="15369" max="15369" width="23.7109375" style="30" customWidth="1"/>
    <col min="15370" max="15370" width="12.5703125" style="30" customWidth="1"/>
    <col min="15371" max="15616" width="9.140625" style="30"/>
    <col min="15617" max="15617" width="8.140625" style="30" customWidth="1"/>
    <col min="15618" max="15618" width="44.85546875" style="30" customWidth="1"/>
    <col min="15619" max="15619" width="14.140625" style="30" customWidth="1"/>
    <col min="15620" max="15620" width="19.140625" style="30" customWidth="1"/>
    <col min="15621" max="15621" width="17.140625" style="30" customWidth="1"/>
    <col min="15622" max="15622" width="12.5703125" style="30" customWidth="1"/>
    <col min="15623" max="15623" width="13.42578125" style="30" customWidth="1"/>
    <col min="15624" max="15624" width="18.5703125" style="30" customWidth="1"/>
    <col min="15625" max="15625" width="23.7109375" style="30" customWidth="1"/>
    <col min="15626" max="15626" width="12.5703125" style="30" customWidth="1"/>
    <col min="15627" max="15872" width="9.140625" style="30"/>
    <col min="15873" max="15873" width="8.140625" style="30" customWidth="1"/>
    <col min="15874" max="15874" width="44.85546875" style="30" customWidth="1"/>
    <col min="15875" max="15875" width="14.140625" style="30" customWidth="1"/>
    <col min="15876" max="15876" width="19.140625" style="30" customWidth="1"/>
    <col min="15877" max="15877" width="17.140625" style="30" customWidth="1"/>
    <col min="15878" max="15878" width="12.5703125" style="30" customWidth="1"/>
    <col min="15879" max="15879" width="13.42578125" style="30" customWidth="1"/>
    <col min="15880" max="15880" width="18.5703125" style="30" customWidth="1"/>
    <col min="15881" max="15881" width="23.7109375" style="30" customWidth="1"/>
    <col min="15882" max="15882" width="12.5703125" style="30" customWidth="1"/>
    <col min="15883" max="16128" width="9.140625" style="30"/>
    <col min="16129" max="16129" width="8.140625" style="30" customWidth="1"/>
    <col min="16130" max="16130" width="44.85546875" style="30" customWidth="1"/>
    <col min="16131" max="16131" width="14.140625" style="30" customWidth="1"/>
    <col min="16132" max="16132" width="19.140625" style="30" customWidth="1"/>
    <col min="16133" max="16133" width="17.140625" style="30" customWidth="1"/>
    <col min="16134" max="16134" width="12.5703125" style="30" customWidth="1"/>
    <col min="16135" max="16135" width="13.42578125" style="30" customWidth="1"/>
    <col min="16136" max="16136" width="18.5703125" style="30" customWidth="1"/>
    <col min="16137" max="16137" width="23.7109375" style="30" customWidth="1"/>
    <col min="16138" max="16138" width="12.5703125" style="30" customWidth="1"/>
    <col min="16139" max="16384" width="9.140625" style="30"/>
  </cols>
  <sheetData>
    <row r="1" spans="1:18">
      <c r="A1" s="398" t="s">
        <v>143</v>
      </c>
      <c r="B1" s="398"/>
      <c r="C1" s="398"/>
      <c r="D1" s="398"/>
      <c r="E1" s="398"/>
      <c r="F1" s="398"/>
      <c r="G1" s="398"/>
      <c r="H1" s="398"/>
      <c r="I1" s="60"/>
      <c r="J1" s="60"/>
      <c r="K1" s="60"/>
      <c r="L1" s="60"/>
      <c r="M1" s="60"/>
      <c r="N1" s="60"/>
      <c r="O1" s="60"/>
      <c r="P1" s="60"/>
      <c r="Q1" s="60"/>
      <c r="R1" s="60"/>
    </row>
    <row r="2" spans="1:18">
      <c r="A2" s="32"/>
      <c r="B2" s="62"/>
      <c r="C2" s="62"/>
      <c r="D2" s="62"/>
      <c r="E2" s="62"/>
      <c r="F2" s="62"/>
      <c r="G2" s="62"/>
      <c r="H2" s="338" t="s">
        <v>858</v>
      </c>
      <c r="I2" s="338"/>
      <c r="J2" s="32"/>
      <c r="K2" s="32"/>
      <c r="L2" s="32"/>
      <c r="M2" s="60"/>
      <c r="N2" s="60"/>
      <c r="O2" s="60"/>
      <c r="P2" s="60"/>
      <c r="Q2" s="60"/>
      <c r="R2" s="60"/>
    </row>
    <row r="3" spans="1:18">
      <c r="A3" s="32"/>
      <c r="B3" s="62"/>
      <c r="C3" s="62"/>
      <c r="D3" s="62"/>
      <c r="E3" s="62"/>
      <c r="F3" s="62"/>
      <c r="G3" s="62"/>
      <c r="H3" s="338" t="s">
        <v>862</v>
      </c>
      <c r="I3" s="338"/>
      <c r="J3" s="32"/>
      <c r="K3" s="32"/>
      <c r="L3" s="32"/>
      <c r="M3" s="60"/>
      <c r="N3" s="60"/>
      <c r="O3" s="60"/>
      <c r="P3" s="60"/>
      <c r="Q3" s="60"/>
      <c r="R3" s="60"/>
    </row>
    <row r="4" spans="1:18" ht="12.75" customHeight="1">
      <c r="A4" s="80"/>
      <c r="B4" s="80"/>
      <c r="C4" s="80"/>
      <c r="D4" s="80"/>
      <c r="E4" s="80"/>
      <c r="F4" s="80"/>
      <c r="G4" s="80"/>
      <c r="H4" s="338" t="s">
        <v>863</v>
      </c>
      <c r="I4" s="338"/>
      <c r="J4" s="32"/>
      <c r="K4" s="32"/>
      <c r="L4" s="32"/>
      <c r="M4" s="60"/>
      <c r="N4" s="60"/>
      <c r="O4" s="60"/>
      <c r="P4" s="60"/>
      <c r="Q4" s="60"/>
      <c r="R4" s="60"/>
    </row>
    <row r="5" spans="1:18" ht="12.75" customHeight="1">
      <c r="A5" s="403"/>
      <c r="B5" s="403"/>
      <c r="C5" s="403"/>
      <c r="D5" s="403"/>
      <c r="E5" s="403"/>
      <c r="F5" s="403"/>
      <c r="G5" s="403"/>
      <c r="H5" s="403"/>
      <c r="I5" s="403"/>
      <c r="J5" s="80"/>
      <c r="K5" s="60"/>
      <c r="L5" s="60"/>
      <c r="M5" s="60"/>
      <c r="N5" s="60"/>
      <c r="O5" s="60"/>
      <c r="P5" s="60"/>
      <c r="Q5" s="60"/>
      <c r="R5" s="60"/>
    </row>
    <row r="6" spans="1:18" ht="23.25" customHeight="1">
      <c r="A6" s="406" t="s">
        <v>861</v>
      </c>
      <c r="B6" s="406"/>
      <c r="C6" s="80"/>
      <c r="D6" s="80"/>
      <c r="E6" s="80"/>
      <c r="F6" s="80"/>
      <c r="G6" s="80"/>
      <c r="H6" s="80"/>
      <c r="I6" s="80"/>
      <c r="J6" s="80"/>
      <c r="K6" s="60"/>
      <c r="L6" s="60"/>
      <c r="M6" s="60"/>
      <c r="N6" s="60"/>
      <c r="O6" s="60"/>
      <c r="P6" s="60"/>
      <c r="Q6" s="60"/>
      <c r="R6" s="60"/>
    </row>
    <row r="7" spans="1:18" ht="42.75" customHeight="1">
      <c r="A7" s="404" t="s">
        <v>144</v>
      </c>
      <c r="B7" s="404"/>
      <c r="C7" s="404"/>
      <c r="D7" s="404"/>
      <c r="E7" s="404"/>
      <c r="F7" s="404"/>
      <c r="G7" s="404"/>
      <c r="H7" s="404"/>
      <c r="I7" s="404"/>
      <c r="J7" s="33"/>
      <c r="K7" s="60"/>
      <c r="L7" s="60"/>
      <c r="M7" s="60"/>
      <c r="N7" s="60"/>
      <c r="O7" s="60"/>
      <c r="P7" s="60"/>
      <c r="Q7" s="60"/>
      <c r="R7" s="60"/>
    </row>
    <row r="8" spans="1:18" ht="15.75">
      <c r="A8" s="63"/>
      <c r="B8" s="33"/>
      <c r="C8" s="33"/>
      <c r="D8" s="33"/>
      <c r="E8" s="33"/>
      <c r="F8" s="33"/>
      <c r="G8" s="33"/>
      <c r="H8" s="33"/>
      <c r="I8" s="33"/>
      <c r="J8" s="33"/>
      <c r="K8" s="60"/>
      <c r="L8" s="60"/>
      <c r="M8" s="60"/>
      <c r="N8" s="60"/>
      <c r="O8" s="60"/>
      <c r="P8" s="60"/>
      <c r="Q8" s="60"/>
      <c r="R8" s="60"/>
    </row>
    <row r="10" spans="1:18">
      <c r="A10" s="405" t="s">
        <v>1</v>
      </c>
      <c r="B10" s="405" t="s">
        <v>2</v>
      </c>
      <c r="C10" s="405" t="s">
        <v>145</v>
      </c>
      <c r="D10" s="405"/>
      <c r="E10" s="405"/>
      <c r="F10" s="405" t="s">
        <v>146</v>
      </c>
      <c r="G10" s="405" t="s">
        <v>147</v>
      </c>
      <c r="H10" s="405" t="s">
        <v>148</v>
      </c>
      <c r="I10" s="405" t="s">
        <v>4</v>
      </c>
    </row>
    <row r="11" spans="1:18" ht="21">
      <c r="A11" s="405"/>
      <c r="B11" s="405"/>
      <c r="C11" s="81" t="s">
        <v>149</v>
      </c>
      <c r="D11" s="81" t="s">
        <v>150</v>
      </c>
      <c r="E11" s="81" t="s">
        <v>151</v>
      </c>
      <c r="F11" s="405"/>
      <c r="G11" s="405"/>
      <c r="H11" s="405"/>
      <c r="I11" s="405"/>
    </row>
    <row r="12" spans="1:18">
      <c r="A12" s="82">
        <v>1</v>
      </c>
      <c r="B12" s="82">
        <v>2</v>
      </c>
      <c r="C12" s="82">
        <v>3</v>
      </c>
      <c r="D12" s="82">
        <v>4</v>
      </c>
      <c r="E12" s="82">
        <v>5</v>
      </c>
      <c r="F12" s="82">
        <v>6</v>
      </c>
      <c r="G12" s="82">
        <v>7</v>
      </c>
      <c r="H12" s="82">
        <v>8</v>
      </c>
      <c r="I12" s="82">
        <v>9</v>
      </c>
    </row>
    <row r="13" spans="1:18">
      <c r="A13" s="81" t="s">
        <v>21</v>
      </c>
      <c r="B13" s="83" t="s">
        <v>22</v>
      </c>
      <c r="C13" s="84"/>
      <c r="D13" s="84"/>
      <c r="E13" s="84"/>
      <c r="F13" s="84">
        <v>1954643.28</v>
      </c>
      <c r="G13" s="84">
        <v>363924.79</v>
      </c>
      <c r="H13" s="84">
        <v>0</v>
      </c>
      <c r="I13" s="84">
        <f>SUM(C13:H13)</f>
        <v>2318568.0699999998</v>
      </c>
    </row>
    <row r="14" spans="1:18">
      <c r="A14" s="82" t="s">
        <v>23</v>
      </c>
      <c r="B14" s="85" t="s">
        <v>152</v>
      </c>
      <c r="C14" s="86">
        <f t="shared" ref="C14:H14" si="0">SUM(C15:C17)</f>
        <v>0</v>
      </c>
      <c r="D14" s="86">
        <f t="shared" si="0"/>
        <v>0</v>
      </c>
      <c r="E14" s="86">
        <f t="shared" si="0"/>
        <v>23400</v>
      </c>
      <c r="F14" s="86">
        <f t="shared" si="0"/>
        <v>0</v>
      </c>
      <c r="G14" s="86">
        <f t="shared" si="0"/>
        <v>4221802.58</v>
      </c>
      <c r="H14" s="86">
        <f t="shared" si="0"/>
        <v>0</v>
      </c>
      <c r="I14" s="86">
        <f>SUM(C14:H14)</f>
        <v>4245202.58</v>
      </c>
    </row>
    <row r="15" spans="1:18">
      <c r="A15" s="82" t="s">
        <v>25</v>
      </c>
      <c r="B15" s="85" t="s">
        <v>153</v>
      </c>
      <c r="C15" s="86"/>
      <c r="D15" s="86"/>
      <c r="E15" s="86"/>
      <c r="F15" s="86"/>
      <c r="G15" s="86">
        <f>14086.67+2109.67+2807+13123.34</f>
        <v>32126.68</v>
      </c>
      <c r="H15" s="86"/>
      <c r="I15" s="86">
        <f t="shared" ref="I15:I23" si="1">SUM(C15:H15)</f>
        <v>32126.68</v>
      </c>
    </row>
    <row r="16" spans="1:18">
      <c r="A16" s="82" t="s">
        <v>27</v>
      </c>
      <c r="B16" s="85" t="s">
        <v>102</v>
      </c>
      <c r="C16" s="86"/>
      <c r="D16" s="86"/>
      <c r="E16" s="86">
        <v>23400</v>
      </c>
      <c r="F16" s="86"/>
      <c r="G16" s="86">
        <v>4189675.9</v>
      </c>
      <c r="H16" s="86"/>
      <c r="I16" s="86">
        <f t="shared" si="1"/>
        <v>4213075.9000000004</v>
      </c>
    </row>
    <row r="17" spans="1:9" ht="21">
      <c r="A17" s="82" t="s">
        <v>29</v>
      </c>
      <c r="B17" s="85" t="s">
        <v>103</v>
      </c>
      <c r="C17" s="86"/>
      <c r="D17" s="86"/>
      <c r="E17" s="86"/>
      <c r="F17" s="86"/>
      <c r="G17" s="86"/>
      <c r="H17" s="86"/>
      <c r="I17" s="86">
        <f t="shared" si="1"/>
        <v>0</v>
      </c>
    </row>
    <row r="18" spans="1:9" ht="21">
      <c r="A18" s="82" t="s">
        <v>31</v>
      </c>
      <c r="B18" s="85" t="s">
        <v>154</v>
      </c>
      <c r="C18" s="86">
        <f t="shared" ref="C18:H18" si="2">SUM(C19:C21)</f>
        <v>0</v>
      </c>
      <c r="D18" s="86">
        <f t="shared" si="2"/>
        <v>0</v>
      </c>
      <c r="E18" s="86">
        <f t="shared" si="2"/>
        <v>0</v>
      </c>
      <c r="F18" s="86">
        <f t="shared" si="2"/>
        <v>0</v>
      </c>
      <c r="G18" s="86">
        <f t="shared" si="2"/>
        <v>0</v>
      </c>
      <c r="H18" s="86">
        <f t="shared" si="2"/>
        <v>0</v>
      </c>
      <c r="I18" s="86">
        <f t="shared" si="1"/>
        <v>0</v>
      </c>
    </row>
    <row r="19" spans="1:9">
      <c r="A19" s="82" t="s">
        <v>33</v>
      </c>
      <c r="B19" s="85" t="s">
        <v>34</v>
      </c>
      <c r="C19" s="86"/>
      <c r="D19" s="86"/>
      <c r="E19" s="86"/>
      <c r="F19" s="86"/>
      <c r="G19" s="86"/>
      <c r="H19" s="86"/>
      <c r="I19" s="86">
        <f t="shared" si="1"/>
        <v>0</v>
      </c>
    </row>
    <row r="20" spans="1:9">
      <c r="A20" s="82" t="s">
        <v>35</v>
      </c>
      <c r="B20" s="85" t="s">
        <v>36</v>
      </c>
      <c r="C20" s="86"/>
      <c r="D20" s="86"/>
      <c r="E20" s="86"/>
      <c r="F20" s="86"/>
      <c r="G20" s="86"/>
      <c r="H20" s="86"/>
      <c r="I20" s="86">
        <f t="shared" si="1"/>
        <v>0</v>
      </c>
    </row>
    <row r="21" spans="1:9">
      <c r="A21" s="82" t="s">
        <v>37</v>
      </c>
      <c r="B21" s="85" t="s">
        <v>38</v>
      </c>
      <c r="C21" s="86"/>
      <c r="D21" s="86"/>
      <c r="E21" s="86"/>
      <c r="F21" s="86"/>
      <c r="G21" s="86"/>
      <c r="H21" s="86"/>
      <c r="I21" s="86">
        <f t="shared" si="1"/>
        <v>0</v>
      </c>
    </row>
    <row r="22" spans="1:9">
      <c r="A22" s="82" t="s">
        <v>39</v>
      </c>
      <c r="B22" s="85" t="s">
        <v>40</v>
      </c>
      <c r="C22" s="86"/>
      <c r="D22" s="86"/>
      <c r="E22" s="86"/>
      <c r="F22" s="86"/>
      <c r="G22" s="86"/>
      <c r="H22" s="86"/>
      <c r="I22" s="86">
        <f t="shared" si="1"/>
        <v>0</v>
      </c>
    </row>
    <row r="23" spans="1:9">
      <c r="A23" s="82" t="s">
        <v>41</v>
      </c>
      <c r="B23" s="85" t="s">
        <v>42</v>
      </c>
      <c r="C23" s="87"/>
      <c r="D23" s="87"/>
      <c r="E23" s="87"/>
      <c r="F23" s="86"/>
      <c r="G23" s="87"/>
      <c r="H23" s="87"/>
      <c r="I23" s="86">
        <f t="shared" si="1"/>
        <v>0</v>
      </c>
    </row>
    <row r="24" spans="1:9" ht="24.75" customHeight="1">
      <c r="A24" s="81" t="s">
        <v>43</v>
      </c>
      <c r="B24" s="83" t="s">
        <v>155</v>
      </c>
      <c r="C24" s="84">
        <f t="shared" ref="C24:H24" si="3">SUM(C13+C14-C18+C22+C23)</f>
        <v>0</v>
      </c>
      <c r="D24" s="84">
        <f t="shared" si="3"/>
        <v>0</v>
      </c>
      <c r="E24" s="84">
        <f t="shared" si="3"/>
        <v>23400</v>
      </c>
      <c r="F24" s="84">
        <f>SUM(F13+F14+F18+F22+F23)</f>
        <v>1954643.28</v>
      </c>
      <c r="G24" s="84">
        <f t="shared" si="3"/>
        <v>4585727.37</v>
      </c>
      <c r="H24" s="84">
        <f t="shared" si="3"/>
        <v>0</v>
      </c>
      <c r="I24" s="84">
        <f>SUM(C24:H24)</f>
        <v>6563770.6500000004</v>
      </c>
    </row>
    <row r="25" spans="1:9" ht="28.5" customHeight="1">
      <c r="A25" s="81" t="s">
        <v>47</v>
      </c>
      <c r="B25" s="83" t="s">
        <v>156</v>
      </c>
      <c r="C25" s="84" t="s">
        <v>5</v>
      </c>
      <c r="D25" s="84" t="s">
        <v>5</v>
      </c>
      <c r="E25" s="84" t="s">
        <v>5</v>
      </c>
      <c r="F25" s="84">
        <v>0</v>
      </c>
      <c r="G25" s="84"/>
      <c r="H25" s="84" t="s">
        <v>5</v>
      </c>
      <c r="I25" s="84">
        <f>SUM(F25:G25)</f>
        <v>0</v>
      </c>
    </row>
    <row r="26" spans="1:9" ht="18.75" customHeight="1">
      <c r="A26" s="82" t="s">
        <v>49</v>
      </c>
      <c r="B26" s="85" t="s">
        <v>111</v>
      </c>
      <c r="C26" s="86" t="s">
        <v>5</v>
      </c>
      <c r="D26" s="86" t="s">
        <v>5</v>
      </c>
      <c r="E26" s="86" t="s">
        <v>5</v>
      </c>
      <c r="F26" s="86"/>
      <c r="G26" s="86"/>
      <c r="H26" s="86" t="s">
        <v>5</v>
      </c>
      <c r="I26" s="86">
        <f t="shared" ref="I26:I43" si="4">SUM(F26:G26)</f>
        <v>0</v>
      </c>
    </row>
    <row r="27" spans="1:9" ht="21">
      <c r="A27" s="82" t="s">
        <v>51</v>
      </c>
      <c r="B27" s="85" t="s">
        <v>157</v>
      </c>
      <c r="C27" s="86" t="s">
        <v>5</v>
      </c>
      <c r="D27" s="86" t="s">
        <v>5</v>
      </c>
      <c r="E27" s="86" t="s">
        <v>5</v>
      </c>
      <c r="F27" s="86">
        <f>SUM(F28:F30)</f>
        <v>0</v>
      </c>
      <c r="G27" s="86">
        <f>SUM(G28:G30)</f>
        <v>0</v>
      </c>
      <c r="H27" s="86" t="s">
        <v>5</v>
      </c>
      <c r="I27" s="86">
        <f t="shared" si="4"/>
        <v>0</v>
      </c>
    </row>
    <row r="28" spans="1:9">
      <c r="A28" s="82" t="s">
        <v>158</v>
      </c>
      <c r="B28" s="85" t="s">
        <v>34</v>
      </c>
      <c r="C28" s="86" t="s">
        <v>5</v>
      </c>
      <c r="D28" s="86" t="s">
        <v>5</v>
      </c>
      <c r="E28" s="86" t="s">
        <v>5</v>
      </c>
      <c r="F28" s="86"/>
      <c r="G28" s="86"/>
      <c r="H28" s="86" t="s">
        <v>5</v>
      </c>
      <c r="I28" s="86">
        <f t="shared" si="4"/>
        <v>0</v>
      </c>
    </row>
    <row r="29" spans="1:9">
      <c r="A29" s="82" t="s">
        <v>159</v>
      </c>
      <c r="B29" s="85" t="s">
        <v>36</v>
      </c>
      <c r="C29" s="86" t="s">
        <v>5</v>
      </c>
      <c r="D29" s="86" t="s">
        <v>5</v>
      </c>
      <c r="E29" s="86" t="s">
        <v>5</v>
      </c>
      <c r="F29" s="86"/>
      <c r="G29" s="86"/>
      <c r="H29" s="86" t="s">
        <v>5</v>
      </c>
      <c r="I29" s="86">
        <f t="shared" si="4"/>
        <v>0</v>
      </c>
    </row>
    <row r="30" spans="1:9">
      <c r="A30" s="82" t="s">
        <v>160</v>
      </c>
      <c r="B30" s="85" t="s">
        <v>38</v>
      </c>
      <c r="C30" s="86" t="s">
        <v>5</v>
      </c>
      <c r="D30" s="86" t="s">
        <v>5</v>
      </c>
      <c r="E30" s="86" t="s">
        <v>5</v>
      </c>
      <c r="F30" s="86"/>
      <c r="G30" s="86"/>
      <c r="H30" s="86" t="s">
        <v>5</v>
      </c>
      <c r="I30" s="86">
        <f t="shared" si="4"/>
        <v>0</v>
      </c>
    </row>
    <row r="31" spans="1:9">
      <c r="A31" s="82" t="s">
        <v>53</v>
      </c>
      <c r="B31" s="85" t="s">
        <v>40</v>
      </c>
      <c r="C31" s="86" t="s">
        <v>5</v>
      </c>
      <c r="D31" s="86" t="s">
        <v>5</v>
      </c>
      <c r="E31" s="86" t="s">
        <v>5</v>
      </c>
      <c r="F31" s="86"/>
      <c r="G31" s="86"/>
      <c r="H31" s="86" t="s">
        <v>5</v>
      </c>
      <c r="I31" s="86">
        <f t="shared" si="4"/>
        <v>0</v>
      </c>
    </row>
    <row r="32" spans="1:9">
      <c r="A32" s="82" t="s">
        <v>58</v>
      </c>
      <c r="B32" s="85" t="s">
        <v>42</v>
      </c>
      <c r="C32" s="86" t="s">
        <v>5</v>
      </c>
      <c r="D32" s="86" t="s">
        <v>5</v>
      </c>
      <c r="E32" s="86" t="s">
        <v>5</v>
      </c>
      <c r="F32" s="86"/>
      <c r="G32" s="86"/>
      <c r="H32" s="86" t="s">
        <v>5</v>
      </c>
      <c r="I32" s="86">
        <f t="shared" si="4"/>
        <v>0</v>
      </c>
    </row>
    <row r="33" spans="1:9" ht="21">
      <c r="A33" s="81" t="s">
        <v>59</v>
      </c>
      <c r="B33" s="83" t="s">
        <v>161</v>
      </c>
      <c r="C33" s="84" t="s">
        <v>5</v>
      </c>
      <c r="D33" s="84" t="s">
        <v>5</v>
      </c>
      <c r="E33" s="84" t="s">
        <v>5</v>
      </c>
      <c r="F33" s="84">
        <f>SUM(F25+F26-F27+F31+F32)</f>
        <v>0</v>
      </c>
      <c r="G33" s="84">
        <f>SUM(G25+G26-G27+G31+G32)</f>
        <v>0</v>
      </c>
      <c r="H33" s="84" t="s">
        <v>5</v>
      </c>
      <c r="I33" s="84">
        <f t="shared" si="4"/>
        <v>0</v>
      </c>
    </row>
    <row r="34" spans="1:9" ht="21">
      <c r="A34" s="81" t="s">
        <v>60</v>
      </c>
      <c r="B34" s="83" t="s">
        <v>162</v>
      </c>
      <c r="C34" s="84" t="s">
        <v>5</v>
      </c>
      <c r="D34" s="84" t="s">
        <v>5</v>
      </c>
      <c r="E34" s="84" t="s">
        <v>5</v>
      </c>
      <c r="F34" s="86"/>
      <c r="G34" s="86"/>
      <c r="H34" s="86" t="s">
        <v>5</v>
      </c>
      <c r="I34" s="86">
        <f t="shared" si="4"/>
        <v>0</v>
      </c>
    </row>
    <row r="35" spans="1:9">
      <c r="A35" s="82" t="s">
        <v>62</v>
      </c>
      <c r="B35" s="85" t="s">
        <v>115</v>
      </c>
      <c r="C35" s="86" t="s">
        <v>5</v>
      </c>
      <c r="D35" s="86" t="s">
        <v>5</v>
      </c>
      <c r="E35" s="86" t="s">
        <v>5</v>
      </c>
      <c r="F35" s="86"/>
      <c r="G35" s="86"/>
      <c r="H35" s="86" t="s">
        <v>5</v>
      </c>
      <c r="I35" s="86">
        <f t="shared" si="4"/>
        <v>0</v>
      </c>
    </row>
    <row r="36" spans="1:9">
      <c r="A36" s="82" t="s">
        <v>64</v>
      </c>
      <c r="B36" s="85" t="s">
        <v>69</v>
      </c>
      <c r="C36" s="86" t="s">
        <v>5</v>
      </c>
      <c r="D36" s="86" t="s">
        <v>5</v>
      </c>
      <c r="E36" s="86" t="s">
        <v>5</v>
      </c>
      <c r="F36" s="86"/>
      <c r="G36" s="86"/>
      <c r="H36" s="86" t="s">
        <v>5</v>
      </c>
      <c r="I36" s="86">
        <f t="shared" si="4"/>
        <v>0</v>
      </c>
    </row>
    <row r="37" spans="1:9" ht="21">
      <c r="A37" s="82" t="s">
        <v>66</v>
      </c>
      <c r="B37" s="85" t="s">
        <v>163</v>
      </c>
      <c r="C37" s="86" t="s">
        <v>5</v>
      </c>
      <c r="D37" s="86" t="s">
        <v>5</v>
      </c>
      <c r="E37" s="86" t="s">
        <v>5</v>
      </c>
      <c r="F37" s="86">
        <f>SUM(F38:F40)</f>
        <v>0</v>
      </c>
      <c r="G37" s="86">
        <f>SUM(G38:G40)</f>
        <v>0</v>
      </c>
      <c r="H37" s="86" t="s">
        <v>5</v>
      </c>
      <c r="I37" s="86">
        <f t="shared" si="4"/>
        <v>0</v>
      </c>
    </row>
    <row r="38" spans="1:9">
      <c r="A38" s="82" t="s">
        <v>164</v>
      </c>
      <c r="B38" s="85" t="s">
        <v>34</v>
      </c>
      <c r="C38" s="86" t="s">
        <v>5</v>
      </c>
      <c r="D38" s="86" t="s">
        <v>5</v>
      </c>
      <c r="E38" s="86" t="s">
        <v>5</v>
      </c>
      <c r="F38" s="86"/>
      <c r="G38" s="86"/>
      <c r="H38" s="86" t="s">
        <v>5</v>
      </c>
      <c r="I38" s="86">
        <f t="shared" si="4"/>
        <v>0</v>
      </c>
    </row>
    <row r="39" spans="1:9">
      <c r="A39" s="82" t="s">
        <v>165</v>
      </c>
      <c r="B39" s="85" t="s">
        <v>36</v>
      </c>
      <c r="C39" s="86" t="s">
        <v>5</v>
      </c>
      <c r="D39" s="86" t="s">
        <v>5</v>
      </c>
      <c r="E39" s="86" t="s">
        <v>5</v>
      </c>
      <c r="F39" s="86"/>
      <c r="G39" s="86"/>
      <c r="H39" s="86" t="s">
        <v>5</v>
      </c>
      <c r="I39" s="86">
        <f t="shared" si="4"/>
        <v>0</v>
      </c>
    </row>
    <row r="40" spans="1:9">
      <c r="A40" s="82" t="s">
        <v>166</v>
      </c>
      <c r="B40" s="85" t="s">
        <v>38</v>
      </c>
      <c r="C40" s="86" t="s">
        <v>5</v>
      </c>
      <c r="D40" s="86" t="s">
        <v>5</v>
      </c>
      <c r="E40" s="86" t="s">
        <v>5</v>
      </c>
      <c r="F40" s="86"/>
      <c r="G40" s="86"/>
      <c r="H40" s="86" t="s">
        <v>5</v>
      </c>
      <c r="I40" s="86">
        <f t="shared" si="4"/>
        <v>0</v>
      </c>
    </row>
    <row r="41" spans="1:9">
      <c r="A41" s="82" t="s">
        <v>68</v>
      </c>
      <c r="B41" s="85" t="s">
        <v>107</v>
      </c>
      <c r="C41" s="86" t="s">
        <v>5</v>
      </c>
      <c r="D41" s="86" t="s">
        <v>5</v>
      </c>
      <c r="E41" s="86" t="s">
        <v>5</v>
      </c>
      <c r="F41" s="86"/>
      <c r="G41" s="86"/>
      <c r="H41" s="86" t="s">
        <v>5</v>
      </c>
      <c r="I41" s="86">
        <f t="shared" si="4"/>
        <v>0</v>
      </c>
    </row>
    <row r="42" spans="1:9">
      <c r="A42" s="82" t="s">
        <v>70</v>
      </c>
      <c r="B42" s="85" t="s">
        <v>42</v>
      </c>
      <c r="C42" s="86" t="s">
        <v>5</v>
      </c>
      <c r="D42" s="86" t="s">
        <v>5</v>
      </c>
      <c r="E42" s="86" t="s">
        <v>5</v>
      </c>
      <c r="F42" s="86"/>
      <c r="G42" s="86"/>
      <c r="H42" s="86" t="s">
        <v>5</v>
      </c>
      <c r="I42" s="86">
        <f t="shared" si="4"/>
        <v>0</v>
      </c>
    </row>
    <row r="43" spans="1:9" ht="21">
      <c r="A43" s="81" t="s">
        <v>75</v>
      </c>
      <c r="B43" s="83" t="s">
        <v>167</v>
      </c>
      <c r="C43" s="84" t="s">
        <v>5</v>
      </c>
      <c r="D43" s="84" t="s">
        <v>5</v>
      </c>
      <c r="E43" s="84" t="s">
        <v>5</v>
      </c>
      <c r="F43" s="86">
        <f>SUM(F34+F35-F36-F16+F41+F42)</f>
        <v>0</v>
      </c>
      <c r="G43" s="86"/>
      <c r="H43" s="84" t="s">
        <v>5</v>
      </c>
      <c r="I43" s="86">
        <f t="shared" si="4"/>
        <v>0</v>
      </c>
    </row>
    <row r="44" spans="1:9">
      <c r="A44" s="81" t="s">
        <v>76</v>
      </c>
      <c r="B44" s="83" t="s">
        <v>168</v>
      </c>
      <c r="C44" s="84"/>
      <c r="D44" s="84"/>
      <c r="E44" s="84"/>
      <c r="F44" s="84">
        <v>-1320739.96</v>
      </c>
      <c r="G44" s="84">
        <v>3899574.69</v>
      </c>
      <c r="H44" s="84"/>
      <c r="I44" s="84">
        <f>SUM(C44:H44)</f>
        <v>2578834.73</v>
      </c>
    </row>
    <row r="45" spans="1:9" ht="14.25" customHeight="1">
      <c r="A45" s="82" t="s">
        <v>77</v>
      </c>
      <c r="B45" s="85" t="s">
        <v>169</v>
      </c>
      <c r="C45" s="86"/>
      <c r="D45" s="86"/>
      <c r="E45" s="86"/>
      <c r="F45" s="86"/>
      <c r="G45" s="86"/>
      <c r="H45" s="86"/>
      <c r="I45" s="86"/>
    </row>
    <row r="46" spans="1:9">
      <c r="A46" s="82" t="s">
        <v>79</v>
      </c>
      <c r="B46" s="85" t="s">
        <v>170</v>
      </c>
      <c r="C46" s="86"/>
      <c r="D46" s="86"/>
      <c r="E46" s="86"/>
      <c r="F46" s="86"/>
      <c r="G46" s="86"/>
      <c r="H46" s="86"/>
      <c r="I46" s="86"/>
    </row>
    <row r="47" spans="1:9" ht="21">
      <c r="A47" s="82" t="s">
        <v>81</v>
      </c>
      <c r="B47" s="85" t="s">
        <v>171</v>
      </c>
      <c r="C47" s="86">
        <f>SUM(C48:C50)</f>
        <v>0</v>
      </c>
      <c r="D47" s="86">
        <f t="shared" ref="D47:I47" si="5">SUM(D48:D50)</f>
        <v>0</v>
      </c>
      <c r="E47" s="86">
        <f t="shared" si="5"/>
        <v>0</v>
      </c>
      <c r="F47" s="86"/>
      <c r="G47" s="86">
        <f t="shared" si="5"/>
        <v>0</v>
      </c>
      <c r="H47" s="86">
        <f t="shared" si="5"/>
        <v>0</v>
      </c>
      <c r="I47" s="86">
        <f t="shared" si="5"/>
        <v>0</v>
      </c>
    </row>
    <row r="48" spans="1:9">
      <c r="A48" s="82" t="s">
        <v>132</v>
      </c>
      <c r="B48" s="85" t="s">
        <v>34</v>
      </c>
      <c r="C48" s="86"/>
      <c r="D48" s="86"/>
      <c r="E48" s="86"/>
      <c r="F48" s="86"/>
      <c r="G48" s="86"/>
      <c r="H48" s="86"/>
      <c r="I48" s="86"/>
    </row>
    <row r="49" spans="1:9">
      <c r="A49" s="82" t="s">
        <v>134</v>
      </c>
      <c r="B49" s="85" t="s">
        <v>36</v>
      </c>
      <c r="C49" s="86"/>
      <c r="D49" s="86"/>
      <c r="E49" s="86"/>
      <c r="F49" s="86"/>
      <c r="G49" s="86"/>
      <c r="H49" s="86"/>
      <c r="I49" s="86"/>
    </row>
    <row r="50" spans="1:9">
      <c r="A50" s="82" t="s">
        <v>135</v>
      </c>
      <c r="B50" s="85" t="s">
        <v>38</v>
      </c>
      <c r="C50" s="86"/>
      <c r="D50" s="86"/>
      <c r="E50" s="86"/>
      <c r="F50" s="86"/>
      <c r="G50" s="86"/>
      <c r="H50" s="86"/>
      <c r="I50" s="86"/>
    </row>
    <row r="51" spans="1:9">
      <c r="A51" s="82" t="s">
        <v>83</v>
      </c>
      <c r="B51" s="85" t="s">
        <v>172</v>
      </c>
      <c r="C51" s="86"/>
      <c r="D51" s="86"/>
      <c r="E51" s="86"/>
      <c r="F51" s="86"/>
      <c r="G51" s="86"/>
      <c r="H51" s="86"/>
      <c r="I51" s="86"/>
    </row>
    <row r="52" spans="1:9">
      <c r="A52" s="82" t="s">
        <v>85</v>
      </c>
      <c r="B52" s="85" t="s">
        <v>42</v>
      </c>
      <c r="C52" s="87"/>
      <c r="D52" s="87"/>
      <c r="E52" s="87"/>
      <c r="F52" s="87"/>
      <c r="G52" s="87"/>
      <c r="H52" s="87"/>
      <c r="I52" s="87"/>
    </row>
    <row r="53" spans="1:9" ht="21">
      <c r="A53" s="81" t="s">
        <v>173</v>
      </c>
      <c r="B53" s="83" t="s">
        <v>174</v>
      </c>
      <c r="C53" s="84">
        <f t="shared" ref="C53:H53" si="6">SUM(C44+C45+C46+C47+C51+C52)</f>
        <v>0</v>
      </c>
      <c r="D53" s="84">
        <f t="shared" si="6"/>
        <v>0</v>
      </c>
      <c r="E53" s="84">
        <f t="shared" si="6"/>
        <v>0</v>
      </c>
      <c r="F53" s="84">
        <f t="shared" si="6"/>
        <v>-1320739.96</v>
      </c>
      <c r="G53" s="84">
        <f t="shared" si="6"/>
        <v>3899574.69</v>
      </c>
      <c r="H53" s="84">
        <f t="shared" si="6"/>
        <v>0</v>
      </c>
      <c r="I53" s="84">
        <f>SUM(C53:H53)</f>
        <v>2578834.73</v>
      </c>
    </row>
    <row r="54" spans="1:9" ht="21">
      <c r="A54" s="82" t="s">
        <v>175</v>
      </c>
      <c r="B54" s="85" t="s">
        <v>176</v>
      </c>
      <c r="C54" s="87"/>
      <c r="D54" s="87"/>
      <c r="E54" s="87"/>
      <c r="F54" s="87"/>
      <c r="G54" s="87"/>
      <c r="H54" s="87"/>
      <c r="I54" s="86">
        <f t="shared" ref="I54:I59" si="7">SUM(C54:H54)</f>
        <v>0</v>
      </c>
    </row>
    <row r="55" spans="1:9">
      <c r="A55" s="82" t="s">
        <v>177</v>
      </c>
      <c r="B55" s="85" t="s">
        <v>178</v>
      </c>
      <c r="C55" s="86"/>
      <c r="D55" s="86"/>
      <c r="E55" s="86"/>
      <c r="F55" s="86"/>
      <c r="G55" s="86"/>
      <c r="H55" s="86"/>
      <c r="I55" s="86">
        <f t="shared" si="7"/>
        <v>0</v>
      </c>
    </row>
    <row r="56" spans="1:9">
      <c r="A56" s="82" t="s">
        <v>179</v>
      </c>
      <c r="B56" s="85" t="s">
        <v>180</v>
      </c>
      <c r="C56" s="86"/>
      <c r="D56" s="86"/>
      <c r="E56" s="86"/>
      <c r="F56" s="86"/>
      <c r="G56" s="86"/>
      <c r="H56" s="86"/>
      <c r="I56" s="86">
        <f t="shared" si="7"/>
        <v>0</v>
      </c>
    </row>
    <row r="57" spans="1:9">
      <c r="A57" s="82" t="s">
        <v>181</v>
      </c>
      <c r="B57" s="85" t="s">
        <v>182</v>
      </c>
      <c r="C57" s="86"/>
      <c r="D57" s="86"/>
      <c r="E57" s="86"/>
      <c r="F57" s="86"/>
      <c r="G57" s="86"/>
      <c r="H57" s="86"/>
      <c r="I57" s="86">
        <f t="shared" si="7"/>
        <v>0</v>
      </c>
    </row>
    <row r="58" spans="1:9" ht="21">
      <c r="A58" s="81" t="s">
        <v>183</v>
      </c>
      <c r="B58" s="83" t="s">
        <v>184</v>
      </c>
      <c r="C58" s="84">
        <f>SUM(C24+C53)</f>
        <v>0</v>
      </c>
      <c r="D58" s="84">
        <f>SUM(D24+D53)</f>
        <v>0</v>
      </c>
      <c r="E58" s="84">
        <f>SUM(E24+E53)</f>
        <v>23400</v>
      </c>
      <c r="F58" s="84">
        <f>SUM(F24+F33+F43+F53)</f>
        <v>633903.32000000007</v>
      </c>
      <c r="G58" s="84">
        <f>SUM(G24+G33+G43+G53)</f>
        <v>8485302.0600000005</v>
      </c>
      <c r="H58" s="84">
        <f>SUM(H24,H53)</f>
        <v>0</v>
      </c>
      <c r="I58" s="84">
        <f>SUM(I24+I33+I43+I53)</f>
        <v>9142605.3800000008</v>
      </c>
    </row>
    <row r="59" spans="1:9" ht="42">
      <c r="A59" s="82" t="s">
        <v>185</v>
      </c>
      <c r="B59" s="85" t="s">
        <v>186</v>
      </c>
      <c r="C59" s="86"/>
      <c r="D59" s="86"/>
      <c r="E59" s="86"/>
      <c r="F59" s="86"/>
      <c r="G59" s="86"/>
      <c r="H59" s="86"/>
      <c r="I59" s="86">
        <f t="shared" si="7"/>
        <v>0</v>
      </c>
    </row>
    <row r="60" spans="1:9" ht="21">
      <c r="A60" s="82" t="s">
        <v>187</v>
      </c>
      <c r="B60" s="85" t="s">
        <v>122</v>
      </c>
      <c r="C60" s="86"/>
      <c r="D60" s="86"/>
      <c r="E60" s="86"/>
      <c r="F60" s="86"/>
      <c r="G60" s="86"/>
      <c r="H60" s="86"/>
      <c r="I60" s="86">
        <f>SUM(I26+I35+I45+I55)</f>
        <v>0</v>
      </c>
    </row>
    <row r="61" spans="1:9" ht="21">
      <c r="A61" s="82" t="s">
        <v>188</v>
      </c>
      <c r="B61" s="85" t="s">
        <v>124</v>
      </c>
      <c r="C61" s="86"/>
      <c r="D61" s="86"/>
      <c r="E61" s="86"/>
      <c r="F61" s="86"/>
      <c r="G61" s="86"/>
      <c r="H61" s="86"/>
      <c r="I61" s="86">
        <f>SUM(I27+I36+I46+I56)</f>
        <v>0</v>
      </c>
    </row>
    <row r="62" spans="1:9" ht="21">
      <c r="A62" s="82" t="s">
        <v>189</v>
      </c>
      <c r="B62" s="85" t="s">
        <v>190</v>
      </c>
      <c r="C62" s="86"/>
      <c r="D62" s="86"/>
      <c r="E62" s="86"/>
      <c r="F62" s="86"/>
      <c r="G62" s="86"/>
      <c r="H62" s="86"/>
      <c r="I62" s="86">
        <f>SUM(I28+I37+I47+I57)</f>
        <v>0</v>
      </c>
    </row>
    <row r="63" spans="1:9" ht="21">
      <c r="A63" s="81" t="s">
        <v>191</v>
      </c>
      <c r="B63" s="83" t="s">
        <v>192</v>
      </c>
      <c r="C63" s="84">
        <f>SUM(C13+C44)</f>
        <v>0</v>
      </c>
      <c r="D63" s="84">
        <f>SUM(D13+D44)</f>
        <v>0</v>
      </c>
      <c r="E63" s="84">
        <f>SUM(E13+E44)</f>
        <v>0</v>
      </c>
      <c r="F63" s="84">
        <f>SUM(F13+F25+F34+F44)</f>
        <v>633903.32000000007</v>
      </c>
      <c r="G63" s="84">
        <f>SUM(G13+G25+G34+G44)</f>
        <v>4263499.4799999995</v>
      </c>
      <c r="H63" s="84">
        <f>SUM(H13+H44)</f>
        <v>0</v>
      </c>
      <c r="I63" s="84">
        <f>SUM(C63:H63)</f>
        <v>4897402.8</v>
      </c>
    </row>
    <row r="64" spans="1:9" ht="42">
      <c r="A64" s="82" t="s">
        <v>193</v>
      </c>
      <c r="B64" s="85" t="s">
        <v>194</v>
      </c>
      <c r="C64" s="86"/>
      <c r="D64" s="86"/>
      <c r="E64" s="86"/>
      <c r="F64" s="86"/>
      <c r="G64" s="86"/>
      <c r="H64" s="86"/>
      <c r="I64" s="86"/>
    </row>
    <row r="65" spans="1:9" ht="21">
      <c r="A65" s="82" t="s">
        <v>195</v>
      </c>
      <c r="B65" s="85" t="s">
        <v>122</v>
      </c>
      <c r="C65" s="86"/>
      <c r="D65" s="86"/>
      <c r="E65" s="86"/>
      <c r="F65" s="86"/>
      <c r="G65" s="86"/>
      <c r="H65" s="86"/>
      <c r="I65" s="86"/>
    </row>
    <row r="66" spans="1:9" ht="21">
      <c r="A66" s="82" t="s">
        <v>196</v>
      </c>
      <c r="B66" s="85" t="s">
        <v>124</v>
      </c>
      <c r="C66" s="86"/>
      <c r="D66" s="86"/>
      <c r="E66" s="86"/>
      <c r="F66" s="86"/>
      <c r="G66" s="86"/>
      <c r="H66" s="86"/>
      <c r="I66" s="86"/>
    </row>
    <row r="67" spans="1:9" ht="21">
      <c r="A67" s="82" t="s">
        <v>197</v>
      </c>
      <c r="B67" s="85" t="s">
        <v>190</v>
      </c>
      <c r="C67" s="86"/>
      <c r="D67" s="86"/>
      <c r="E67" s="86"/>
      <c r="F67" s="86"/>
      <c r="G67" s="86"/>
      <c r="H67" s="86"/>
      <c r="I67" s="86"/>
    </row>
    <row r="69" spans="1:9">
      <c r="A69" s="88" t="s">
        <v>87</v>
      </c>
    </row>
    <row r="70" spans="1:9">
      <c r="A70" s="89" t="s">
        <v>140</v>
      </c>
    </row>
    <row r="71" spans="1:9">
      <c r="A71" s="89" t="s">
        <v>198</v>
      </c>
    </row>
    <row r="72" spans="1:9">
      <c r="A72" s="89" t="s">
        <v>199</v>
      </c>
    </row>
    <row r="73" spans="1:9">
      <c r="A73" s="89" t="s">
        <v>200</v>
      </c>
    </row>
  </sheetData>
  <sheetProtection algorithmName="SHA-512" hashValue="1SrUqUmIhZUcObIaVPropYkg/cIOr14ds5dBGNO/gSReeV1qDAlh4UWwZBnDRyOJJ9xReDGxuIyCBPhZIAv4yw==" saltValue="8edcmjRnG7V3rd9AS/O2pg==" spinCount="100000" sheet="1" objects="1" scenarios="1"/>
  <mergeCells count="11">
    <mergeCell ref="A1:H1"/>
    <mergeCell ref="A5:I5"/>
    <mergeCell ref="A7:I7"/>
    <mergeCell ref="A10:A11"/>
    <mergeCell ref="B10:B11"/>
    <mergeCell ref="C10:E10"/>
    <mergeCell ref="F10:F11"/>
    <mergeCell ref="G10:G11"/>
    <mergeCell ref="H10:H11"/>
    <mergeCell ref="I10:I11"/>
    <mergeCell ref="A6:B6"/>
  </mergeCells>
  <pageMargins left="0.7" right="0.7" top="0.75" bottom="0.75" header="0.3" footer="0.3"/>
  <pageSetup paperSize="9"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612F-FE79-49C2-AD39-8AA7847B3711}">
  <sheetPr>
    <tabColor theme="0"/>
    <pageSetUpPr fitToPage="1"/>
  </sheetPr>
  <dimension ref="A2:L49"/>
  <sheetViews>
    <sheetView showGridLines="0" zoomScale="80" zoomScaleNormal="80" zoomScaleSheetLayoutView="100" workbookViewId="0">
      <pane ySplit="9" topLeftCell="A14" activePane="bottomLeft" state="frozen"/>
      <selection activeCell="A37" sqref="A37"/>
      <selection pane="bottomLeft" activeCell="I2" sqref="I2:J4"/>
    </sheetView>
  </sheetViews>
  <sheetFormatPr defaultColWidth="9.140625" defaultRowHeight="12.75"/>
  <cols>
    <col min="1" max="1" width="6.7109375" style="1" customWidth="1"/>
    <col min="2" max="2" width="30.7109375" style="5" customWidth="1"/>
    <col min="3" max="3" width="14.7109375" style="6" hidden="1" customWidth="1"/>
    <col min="4" max="11" width="14.7109375" style="6" customWidth="1"/>
    <col min="12" max="12" width="41.42578125" style="3" customWidth="1"/>
    <col min="13" max="256" width="9.140625" style="3"/>
    <col min="257" max="257" width="6.7109375" style="3" customWidth="1"/>
    <col min="258" max="258" width="30.7109375" style="3" customWidth="1"/>
    <col min="259" max="259" width="0" style="3" hidden="1" customWidth="1"/>
    <col min="260" max="267" width="14.7109375" style="3" customWidth="1"/>
    <col min="268" max="268" width="41.42578125" style="3" customWidth="1"/>
    <col min="269" max="512" width="9.140625" style="3"/>
    <col min="513" max="513" width="6.7109375" style="3" customWidth="1"/>
    <col min="514" max="514" width="30.7109375" style="3" customWidth="1"/>
    <col min="515" max="515" width="0" style="3" hidden="1" customWidth="1"/>
    <col min="516" max="523" width="14.7109375" style="3" customWidth="1"/>
    <col min="524" max="524" width="41.42578125" style="3" customWidth="1"/>
    <col min="525" max="768" width="9.140625" style="3"/>
    <col min="769" max="769" width="6.7109375" style="3" customWidth="1"/>
    <col min="770" max="770" width="30.7109375" style="3" customWidth="1"/>
    <col min="771" max="771" width="0" style="3" hidden="1" customWidth="1"/>
    <col min="772" max="779" width="14.7109375" style="3" customWidth="1"/>
    <col min="780" max="780" width="41.42578125" style="3" customWidth="1"/>
    <col min="781" max="1024" width="9.140625" style="3"/>
    <col min="1025" max="1025" width="6.7109375" style="3" customWidth="1"/>
    <col min="1026" max="1026" width="30.7109375" style="3" customWidth="1"/>
    <col min="1027" max="1027" width="0" style="3" hidden="1" customWidth="1"/>
    <col min="1028" max="1035" width="14.7109375" style="3" customWidth="1"/>
    <col min="1036" max="1036" width="41.42578125" style="3" customWidth="1"/>
    <col min="1037" max="1280" width="9.140625" style="3"/>
    <col min="1281" max="1281" width="6.7109375" style="3" customWidth="1"/>
    <col min="1282" max="1282" width="30.7109375" style="3" customWidth="1"/>
    <col min="1283" max="1283" width="0" style="3" hidden="1" customWidth="1"/>
    <col min="1284" max="1291" width="14.7109375" style="3" customWidth="1"/>
    <col min="1292" max="1292" width="41.42578125" style="3" customWidth="1"/>
    <col min="1293" max="1536" width="9.140625" style="3"/>
    <col min="1537" max="1537" width="6.7109375" style="3" customWidth="1"/>
    <col min="1538" max="1538" width="30.7109375" style="3" customWidth="1"/>
    <col min="1539" max="1539" width="0" style="3" hidden="1" customWidth="1"/>
    <col min="1540" max="1547" width="14.7109375" style="3" customWidth="1"/>
    <col min="1548" max="1548" width="41.42578125" style="3" customWidth="1"/>
    <col min="1549" max="1792" width="9.140625" style="3"/>
    <col min="1793" max="1793" width="6.7109375" style="3" customWidth="1"/>
    <col min="1794" max="1794" width="30.7109375" style="3" customWidth="1"/>
    <col min="1795" max="1795" width="0" style="3" hidden="1" customWidth="1"/>
    <col min="1796" max="1803" width="14.7109375" style="3" customWidth="1"/>
    <col min="1804" max="1804" width="41.42578125" style="3" customWidth="1"/>
    <col min="1805" max="2048" width="9.140625" style="3"/>
    <col min="2049" max="2049" width="6.7109375" style="3" customWidth="1"/>
    <col min="2050" max="2050" width="30.7109375" style="3" customWidth="1"/>
    <col min="2051" max="2051" width="0" style="3" hidden="1" customWidth="1"/>
    <col min="2052" max="2059" width="14.7109375" style="3" customWidth="1"/>
    <col min="2060" max="2060" width="41.42578125" style="3" customWidth="1"/>
    <col min="2061" max="2304" width="9.140625" style="3"/>
    <col min="2305" max="2305" width="6.7109375" style="3" customWidth="1"/>
    <col min="2306" max="2306" width="30.7109375" style="3" customWidth="1"/>
    <col min="2307" max="2307" width="0" style="3" hidden="1" customWidth="1"/>
    <col min="2308" max="2315" width="14.7109375" style="3" customWidth="1"/>
    <col min="2316" max="2316" width="41.42578125" style="3" customWidth="1"/>
    <col min="2317" max="2560" width="9.140625" style="3"/>
    <col min="2561" max="2561" width="6.7109375" style="3" customWidth="1"/>
    <col min="2562" max="2562" width="30.7109375" style="3" customWidth="1"/>
    <col min="2563" max="2563" width="0" style="3" hidden="1" customWidth="1"/>
    <col min="2564" max="2571" width="14.7109375" style="3" customWidth="1"/>
    <col min="2572" max="2572" width="41.42578125" style="3" customWidth="1"/>
    <col min="2573" max="2816" width="9.140625" style="3"/>
    <col min="2817" max="2817" width="6.7109375" style="3" customWidth="1"/>
    <col min="2818" max="2818" width="30.7109375" style="3" customWidth="1"/>
    <col min="2819" max="2819" width="0" style="3" hidden="1" customWidth="1"/>
    <col min="2820" max="2827" width="14.7109375" style="3" customWidth="1"/>
    <col min="2828" max="2828" width="41.42578125" style="3" customWidth="1"/>
    <col min="2829" max="3072" width="9.140625" style="3"/>
    <col min="3073" max="3073" width="6.7109375" style="3" customWidth="1"/>
    <col min="3074" max="3074" width="30.7109375" style="3" customWidth="1"/>
    <col min="3075" max="3075" width="0" style="3" hidden="1" customWidth="1"/>
    <col min="3076" max="3083" width="14.7109375" style="3" customWidth="1"/>
    <col min="3084" max="3084" width="41.42578125" style="3" customWidth="1"/>
    <col min="3085" max="3328" width="9.140625" style="3"/>
    <col min="3329" max="3329" width="6.7109375" style="3" customWidth="1"/>
    <col min="3330" max="3330" width="30.7109375" style="3" customWidth="1"/>
    <col min="3331" max="3331" width="0" style="3" hidden="1" customWidth="1"/>
    <col min="3332" max="3339" width="14.7109375" style="3" customWidth="1"/>
    <col min="3340" max="3340" width="41.42578125" style="3" customWidth="1"/>
    <col min="3341" max="3584" width="9.140625" style="3"/>
    <col min="3585" max="3585" width="6.7109375" style="3" customWidth="1"/>
    <col min="3586" max="3586" width="30.7109375" style="3" customWidth="1"/>
    <col min="3587" max="3587" width="0" style="3" hidden="1" customWidth="1"/>
    <col min="3588" max="3595" width="14.7109375" style="3" customWidth="1"/>
    <col min="3596" max="3596" width="41.42578125" style="3" customWidth="1"/>
    <col min="3597" max="3840" width="9.140625" style="3"/>
    <col min="3841" max="3841" width="6.7109375" style="3" customWidth="1"/>
    <col min="3842" max="3842" width="30.7109375" style="3" customWidth="1"/>
    <col min="3843" max="3843" width="0" style="3" hidden="1" customWidth="1"/>
    <col min="3844" max="3851" width="14.7109375" style="3" customWidth="1"/>
    <col min="3852" max="3852" width="41.42578125" style="3" customWidth="1"/>
    <col min="3853" max="4096" width="9.140625" style="3"/>
    <col min="4097" max="4097" width="6.7109375" style="3" customWidth="1"/>
    <col min="4098" max="4098" width="30.7109375" style="3" customWidth="1"/>
    <col min="4099" max="4099" width="0" style="3" hidden="1" customWidth="1"/>
    <col min="4100" max="4107" width="14.7109375" style="3" customWidth="1"/>
    <col min="4108" max="4108" width="41.42578125" style="3" customWidth="1"/>
    <col min="4109" max="4352" width="9.140625" style="3"/>
    <col min="4353" max="4353" width="6.7109375" style="3" customWidth="1"/>
    <col min="4354" max="4354" width="30.7109375" style="3" customWidth="1"/>
    <col min="4355" max="4355" width="0" style="3" hidden="1" customWidth="1"/>
    <col min="4356" max="4363" width="14.7109375" style="3" customWidth="1"/>
    <col min="4364" max="4364" width="41.42578125" style="3" customWidth="1"/>
    <col min="4365" max="4608" width="9.140625" style="3"/>
    <col min="4609" max="4609" width="6.7109375" style="3" customWidth="1"/>
    <col min="4610" max="4610" width="30.7109375" style="3" customWidth="1"/>
    <col min="4611" max="4611" width="0" style="3" hidden="1" customWidth="1"/>
    <col min="4612" max="4619" width="14.7109375" style="3" customWidth="1"/>
    <col min="4620" max="4620" width="41.42578125" style="3" customWidth="1"/>
    <col min="4621" max="4864" width="9.140625" style="3"/>
    <col min="4865" max="4865" width="6.7109375" style="3" customWidth="1"/>
    <col min="4866" max="4866" width="30.7109375" style="3" customWidth="1"/>
    <col min="4867" max="4867" width="0" style="3" hidden="1" customWidth="1"/>
    <col min="4868" max="4875" width="14.7109375" style="3" customWidth="1"/>
    <col min="4876" max="4876" width="41.42578125" style="3" customWidth="1"/>
    <col min="4877" max="5120" width="9.140625" style="3"/>
    <col min="5121" max="5121" width="6.7109375" style="3" customWidth="1"/>
    <col min="5122" max="5122" width="30.7109375" style="3" customWidth="1"/>
    <col min="5123" max="5123" width="0" style="3" hidden="1" customWidth="1"/>
    <col min="5124" max="5131" width="14.7109375" style="3" customWidth="1"/>
    <col min="5132" max="5132" width="41.42578125" style="3" customWidth="1"/>
    <col min="5133" max="5376" width="9.140625" style="3"/>
    <col min="5377" max="5377" width="6.7109375" style="3" customWidth="1"/>
    <col min="5378" max="5378" width="30.7109375" style="3" customWidth="1"/>
    <col min="5379" max="5379" width="0" style="3" hidden="1" customWidth="1"/>
    <col min="5380" max="5387" width="14.7109375" style="3" customWidth="1"/>
    <col min="5388" max="5388" width="41.42578125" style="3" customWidth="1"/>
    <col min="5389" max="5632" width="9.140625" style="3"/>
    <col min="5633" max="5633" width="6.7109375" style="3" customWidth="1"/>
    <col min="5634" max="5634" width="30.7109375" style="3" customWidth="1"/>
    <col min="5635" max="5635" width="0" style="3" hidden="1" customWidth="1"/>
    <col min="5636" max="5643" width="14.7109375" style="3" customWidth="1"/>
    <col min="5644" max="5644" width="41.42578125" style="3" customWidth="1"/>
    <col min="5645" max="5888" width="9.140625" style="3"/>
    <col min="5889" max="5889" width="6.7109375" style="3" customWidth="1"/>
    <col min="5890" max="5890" width="30.7109375" style="3" customWidth="1"/>
    <col min="5891" max="5891" width="0" style="3" hidden="1" customWidth="1"/>
    <col min="5892" max="5899" width="14.7109375" style="3" customWidth="1"/>
    <col min="5900" max="5900" width="41.42578125" style="3" customWidth="1"/>
    <col min="5901" max="6144" width="9.140625" style="3"/>
    <col min="6145" max="6145" width="6.7109375" style="3" customWidth="1"/>
    <col min="6146" max="6146" width="30.7109375" style="3" customWidth="1"/>
    <col min="6147" max="6147" width="0" style="3" hidden="1" customWidth="1"/>
    <col min="6148" max="6155" width="14.7109375" style="3" customWidth="1"/>
    <col min="6156" max="6156" width="41.42578125" style="3" customWidth="1"/>
    <col min="6157" max="6400" width="9.140625" style="3"/>
    <col min="6401" max="6401" width="6.7109375" style="3" customWidth="1"/>
    <col min="6402" max="6402" width="30.7109375" style="3" customWidth="1"/>
    <col min="6403" max="6403" width="0" style="3" hidden="1" customWidth="1"/>
    <col min="6404" max="6411" width="14.7109375" style="3" customWidth="1"/>
    <col min="6412" max="6412" width="41.42578125" style="3" customWidth="1"/>
    <col min="6413" max="6656" width="9.140625" style="3"/>
    <col min="6657" max="6657" width="6.7109375" style="3" customWidth="1"/>
    <col min="6658" max="6658" width="30.7109375" style="3" customWidth="1"/>
    <col min="6659" max="6659" width="0" style="3" hidden="1" customWidth="1"/>
    <col min="6660" max="6667" width="14.7109375" style="3" customWidth="1"/>
    <col min="6668" max="6668" width="41.42578125" style="3" customWidth="1"/>
    <col min="6669" max="6912" width="9.140625" style="3"/>
    <col min="6913" max="6913" width="6.7109375" style="3" customWidth="1"/>
    <col min="6914" max="6914" width="30.7109375" style="3" customWidth="1"/>
    <col min="6915" max="6915" width="0" style="3" hidden="1" customWidth="1"/>
    <col min="6916" max="6923" width="14.7109375" style="3" customWidth="1"/>
    <col min="6924" max="6924" width="41.42578125" style="3" customWidth="1"/>
    <col min="6925" max="7168" width="9.140625" style="3"/>
    <col min="7169" max="7169" width="6.7109375" style="3" customWidth="1"/>
    <col min="7170" max="7170" width="30.7109375" style="3" customWidth="1"/>
    <col min="7171" max="7171" width="0" style="3" hidden="1" customWidth="1"/>
    <col min="7172" max="7179" width="14.7109375" style="3" customWidth="1"/>
    <col min="7180" max="7180" width="41.42578125" style="3" customWidth="1"/>
    <col min="7181" max="7424" width="9.140625" style="3"/>
    <col min="7425" max="7425" width="6.7109375" style="3" customWidth="1"/>
    <col min="7426" max="7426" width="30.7109375" style="3" customWidth="1"/>
    <col min="7427" max="7427" width="0" style="3" hidden="1" customWidth="1"/>
    <col min="7428" max="7435" width="14.7109375" style="3" customWidth="1"/>
    <col min="7436" max="7436" width="41.42578125" style="3" customWidth="1"/>
    <col min="7437" max="7680" width="9.140625" style="3"/>
    <col min="7681" max="7681" width="6.7109375" style="3" customWidth="1"/>
    <col min="7682" max="7682" width="30.7109375" style="3" customWidth="1"/>
    <col min="7683" max="7683" width="0" style="3" hidden="1" customWidth="1"/>
    <col min="7684" max="7691" width="14.7109375" style="3" customWidth="1"/>
    <col min="7692" max="7692" width="41.42578125" style="3" customWidth="1"/>
    <col min="7693" max="7936" width="9.140625" style="3"/>
    <col min="7937" max="7937" width="6.7109375" style="3" customWidth="1"/>
    <col min="7938" max="7938" width="30.7109375" style="3" customWidth="1"/>
    <col min="7939" max="7939" width="0" style="3" hidden="1" customWidth="1"/>
    <col min="7940" max="7947" width="14.7109375" style="3" customWidth="1"/>
    <col min="7948" max="7948" width="41.42578125" style="3" customWidth="1"/>
    <col min="7949" max="8192" width="9.140625" style="3"/>
    <col min="8193" max="8193" width="6.7109375" style="3" customWidth="1"/>
    <col min="8194" max="8194" width="30.7109375" style="3" customWidth="1"/>
    <col min="8195" max="8195" width="0" style="3" hidden="1" customWidth="1"/>
    <col min="8196" max="8203" width="14.7109375" style="3" customWidth="1"/>
    <col min="8204" max="8204" width="41.42578125" style="3" customWidth="1"/>
    <col min="8205" max="8448" width="9.140625" style="3"/>
    <col min="8449" max="8449" width="6.7109375" style="3" customWidth="1"/>
    <col min="8450" max="8450" width="30.7109375" style="3" customWidth="1"/>
    <col min="8451" max="8451" width="0" style="3" hidden="1" customWidth="1"/>
    <col min="8452" max="8459" width="14.7109375" style="3" customWidth="1"/>
    <col min="8460" max="8460" width="41.42578125" style="3" customWidth="1"/>
    <col min="8461" max="8704" width="9.140625" style="3"/>
    <col min="8705" max="8705" width="6.7109375" style="3" customWidth="1"/>
    <col min="8706" max="8706" width="30.7109375" style="3" customWidth="1"/>
    <col min="8707" max="8707" width="0" style="3" hidden="1" customWidth="1"/>
    <col min="8708" max="8715" width="14.7109375" style="3" customWidth="1"/>
    <col min="8716" max="8716" width="41.42578125" style="3" customWidth="1"/>
    <col min="8717" max="8960" width="9.140625" style="3"/>
    <col min="8961" max="8961" width="6.7109375" style="3" customWidth="1"/>
    <col min="8962" max="8962" width="30.7109375" style="3" customWidth="1"/>
    <col min="8963" max="8963" width="0" style="3" hidden="1" customWidth="1"/>
    <col min="8964" max="8971" width="14.7109375" style="3" customWidth="1"/>
    <col min="8972" max="8972" width="41.42578125" style="3" customWidth="1"/>
    <col min="8973" max="9216" width="9.140625" style="3"/>
    <col min="9217" max="9217" width="6.7109375" style="3" customWidth="1"/>
    <col min="9218" max="9218" width="30.7109375" style="3" customWidth="1"/>
    <col min="9219" max="9219" width="0" style="3" hidden="1" customWidth="1"/>
    <col min="9220" max="9227" width="14.7109375" style="3" customWidth="1"/>
    <col min="9228" max="9228" width="41.42578125" style="3" customWidth="1"/>
    <col min="9229" max="9472" width="9.140625" style="3"/>
    <col min="9473" max="9473" width="6.7109375" style="3" customWidth="1"/>
    <col min="9474" max="9474" width="30.7109375" style="3" customWidth="1"/>
    <col min="9475" max="9475" width="0" style="3" hidden="1" customWidth="1"/>
    <col min="9476" max="9483" width="14.7109375" style="3" customWidth="1"/>
    <col min="9484" max="9484" width="41.42578125" style="3" customWidth="1"/>
    <col min="9485" max="9728" width="9.140625" style="3"/>
    <col min="9729" max="9729" width="6.7109375" style="3" customWidth="1"/>
    <col min="9730" max="9730" width="30.7109375" style="3" customWidth="1"/>
    <col min="9731" max="9731" width="0" style="3" hidden="1" customWidth="1"/>
    <col min="9732" max="9739" width="14.7109375" style="3" customWidth="1"/>
    <col min="9740" max="9740" width="41.42578125" style="3" customWidth="1"/>
    <col min="9741" max="9984" width="9.140625" style="3"/>
    <col min="9985" max="9985" width="6.7109375" style="3" customWidth="1"/>
    <col min="9986" max="9986" width="30.7109375" style="3" customWidth="1"/>
    <col min="9987" max="9987" width="0" style="3" hidden="1" customWidth="1"/>
    <col min="9988" max="9995" width="14.7109375" style="3" customWidth="1"/>
    <col min="9996" max="9996" width="41.42578125" style="3" customWidth="1"/>
    <col min="9997" max="10240" width="9.140625" style="3"/>
    <col min="10241" max="10241" width="6.7109375" style="3" customWidth="1"/>
    <col min="10242" max="10242" width="30.7109375" style="3" customWidth="1"/>
    <col min="10243" max="10243" width="0" style="3" hidden="1" customWidth="1"/>
    <col min="10244" max="10251" width="14.7109375" style="3" customWidth="1"/>
    <col min="10252" max="10252" width="41.42578125" style="3" customWidth="1"/>
    <col min="10253" max="10496" width="9.140625" style="3"/>
    <col min="10497" max="10497" width="6.7109375" style="3" customWidth="1"/>
    <col min="10498" max="10498" width="30.7109375" style="3" customWidth="1"/>
    <col min="10499" max="10499" width="0" style="3" hidden="1" customWidth="1"/>
    <col min="10500" max="10507" width="14.7109375" style="3" customWidth="1"/>
    <col min="10508" max="10508" width="41.42578125" style="3" customWidth="1"/>
    <col min="10509" max="10752" width="9.140625" style="3"/>
    <col min="10753" max="10753" width="6.7109375" style="3" customWidth="1"/>
    <col min="10754" max="10754" width="30.7109375" style="3" customWidth="1"/>
    <col min="10755" max="10755" width="0" style="3" hidden="1" customWidth="1"/>
    <col min="10756" max="10763" width="14.7109375" style="3" customWidth="1"/>
    <col min="10764" max="10764" width="41.42578125" style="3" customWidth="1"/>
    <col min="10765" max="11008" width="9.140625" style="3"/>
    <col min="11009" max="11009" width="6.7109375" style="3" customWidth="1"/>
    <col min="11010" max="11010" width="30.7109375" style="3" customWidth="1"/>
    <col min="11011" max="11011" width="0" style="3" hidden="1" customWidth="1"/>
    <col min="11012" max="11019" width="14.7109375" style="3" customWidth="1"/>
    <col min="11020" max="11020" width="41.42578125" style="3" customWidth="1"/>
    <col min="11021" max="11264" width="9.140625" style="3"/>
    <col min="11265" max="11265" width="6.7109375" style="3" customWidth="1"/>
    <col min="11266" max="11266" width="30.7109375" style="3" customWidth="1"/>
    <col min="11267" max="11267" width="0" style="3" hidden="1" customWidth="1"/>
    <col min="11268" max="11275" width="14.7109375" style="3" customWidth="1"/>
    <col min="11276" max="11276" width="41.42578125" style="3" customWidth="1"/>
    <col min="11277" max="11520" width="9.140625" style="3"/>
    <col min="11521" max="11521" width="6.7109375" style="3" customWidth="1"/>
    <col min="11522" max="11522" width="30.7109375" style="3" customWidth="1"/>
    <col min="11523" max="11523" width="0" style="3" hidden="1" customWidth="1"/>
    <col min="11524" max="11531" width="14.7109375" style="3" customWidth="1"/>
    <col min="11532" max="11532" width="41.42578125" style="3" customWidth="1"/>
    <col min="11533" max="11776" width="9.140625" style="3"/>
    <col min="11777" max="11777" width="6.7109375" style="3" customWidth="1"/>
    <col min="11778" max="11778" width="30.7109375" style="3" customWidth="1"/>
    <col min="11779" max="11779" width="0" style="3" hidden="1" customWidth="1"/>
    <col min="11780" max="11787" width="14.7109375" style="3" customWidth="1"/>
    <col min="11788" max="11788" width="41.42578125" style="3" customWidth="1"/>
    <col min="11789" max="12032" width="9.140625" style="3"/>
    <col min="12033" max="12033" width="6.7109375" style="3" customWidth="1"/>
    <col min="12034" max="12034" width="30.7109375" style="3" customWidth="1"/>
    <col min="12035" max="12035" width="0" style="3" hidden="1" customWidth="1"/>
    <col min="12036" max="12043" width="14.7109375" style="3" customWidth="1"/>
    <col min="12044" max="12044" width="41.42578125" style="3" customWidth="1"/>
    <col min="12045" max="12288" width="9.140625" style="3"/>
    <col min="12289" max="12289" width="6.7109375" style="3" customWidth="1"/>
    <col min="12290" max="12290" width="30.7109375" style="3" customWidth="1"/>
    <col min="12291" max="12291" width="0" style="3" hidden="1" customWidth="1"/>
    <col min="12292" max="12299" width="14.7109375" style="3" customWidth="1"/>
    <col min="12300" max="12300" width="41.42578125" style="3" customWidth="1"/>
    <col min="12301" max="12544" width="9.140625" style="3"/>
    <col min="12545" max="12545" width="6.7109375" style="3" customWidth="1"/>
    <col min="12546" max="12546" width="30.7109375" style="3" customWidth="1"/>
    <col min="12547" max="12547" width="0" style="3" hidden="1" customWidth="1"/>
    <col min="12548" max="12555" width="14.7109375" style="3" customWidth="1"/>
    <col min="12556" max="12556" width="41.42578125" style="3" customWidth="1"/>
    <col min="12557" max="12800" width="9.140625" style="3"/>
    <col min="12801" max="12801" width="6.7109375" style="3" customWidth="1"/>
    <col min="12802" max="12802" width="30.7109375" style="3" customWidth="1"/>
    <col min="12803" max="12803" width="0" style="3" hidden="1" customWidth="1"/>
    <col min="12804" max="12811" width="14.7109375" style="3" customWidth="1"/>
    <col min="12812" max="12812" width="41.42578125" style="3" customWidth="1"/>
    <col min="12813" max="13056" width="9.140625" style="3"/>
    <col min="13057" max="13057" width="6.7109375" style="3" customWidth="1"/>
    <col min="13058" max="13058" width="30.7109375" style="3" customWidth="1"/>
    <col min="13059" max="13059" width="0" style="3" hidden="1" customWidth="1"/>
    <col min="13060" max="13067" width="14.7109375" style="3" customWidth="1"/>
    <col min="13068" max="13068" width="41.42578125" style="3" customWidth="1"/>
    <col min="13069" max="13312" width="9.140625" style="3"/>
    <col min="13313" max="13313" width="6.7109375" style="3" customWidth="1"/>
    <col min="13314" max="13314" width="30.7109375" style="3" customWidth="1"/>
    <col min="13315" max="13315" width="0" style="3" hidden="1" customWidth="1"/>
    <col min="13316" max="13323" width="14.7109375" style="3" customWidth="1"/>
    <col min="13324" max="13324" width="41.42578125" style="3" customWidth="1"/>
    <col min="13325" max="13568" width="9.140625" style="3"/>
    <col min="13569" max="13569" width="6.7109375" style="3" customWidth="1"/>
    <col min="13570" max="13570" width="30.7109375" style="3" customWidth="1"/>
    <col min="13571" max="13571" width="0" style="3" hidden="1" customWidth="1"/>
    <col min="13572" max="13579" width="14.7109375" style="3" customWidth="1"/>
    <col min="13580" max="13580" width="41.42578125" style="3" customWidth="1"/>
    <col min="13581" max="13824" width="9.140625" style="3"/>
    <col min="13825" max="13825" width="6.7109375" style="3" customWidth="1"/>
    <col min="13826" max="13826" width="30.7109375" style="3" customWidth="1"/>
    <col min="13827" max="13827" width="0" style="3" hidden="1" customWidth="1"/>
    <col min="13828" max="13835" width="14.7109375" style="3" customWidth="1"/>
    <col min="13836" max="13836" width="41.42578125" style="3" customWidth="1"/>
    <col min="13837" max="14080" width="9.140625" style="3"/>
    <col min="14081" max="14081" width="6.7109375" style="3" customWidth="1"/>
    <col min="14082" max="14082" width="30.7109375" style="3" customWidth="1"/>
    <col min="14083" max="14083" width="0" style="3" hidden="1" customWidth="1"/>
    <col min="14084" max="14091" width="14.7109375" style="3" customWidth="1"/>
    <col min="14092" max="14092" width="41.42578125" style="3" customWidth="1"/>
    <col min="14093" max="14336" width="9.140625" style="3"/>
    <col min="14337" max="14337" width="6.7109375" style="3" customWidth="1"/>
    <col min="14338" max="14338" width="30.7109375" style="3" customWidth="1"/>
    <col min="14339" max="14339" width="0" style="3" hidden="1" customWidth="1"/>
    <col min="14340" max="14347" width="14.7109375" style="3" customWidth="1"/>
    <col min="14348" max="14348" width="41.42578125" style="3" customWidth="1"/>
    <col min="14349" max="14592" width="9.140625" style="3"/>
    <col min="14593" max="14593" width="6.7109375" style="3" customWidth="1"/>
    <col min="14594" max="14594" width="30.7109375" style="3" customWidth="1"/>
    <col min="14595" max="14595" width="0" style="3" hidden="1" customWidth="1"/>
    <col min="14596" max="14603" width="14.7109375" style="3" customWidth="1"/>
    <col min="14604" max="14604" width="41.42578125" style="3" customWidth="1"/>
    <col min="14605" max="14848" width="9.140625" style="3"/>
    <col min="14849" max="14849" width="6.7109375" style="3" customWidth="1"/>
    <col min="14850" max="14850" width="30.7109375" style="3" customWidth="1"/>
    <col min="14851" max="14851" width="0" style="3" hidden="1" customWidth="1"/>
    <col min="14852" max="14859" width="14.7109375" style="3" customWidth="1"/>
    <col min="14860" max="14860" width="41.42578125" style="3" customWidth="1"/>
    <col min="14861" max="15104" width="9.140625" style="3"/>
    <col min="15105" max="15105" width="6.7109375" style="3" customWidth="1"/>
    <col min="15106" max="15106" width="30.7109375" style="3" customWidth="1"/>
    <col min="15107" max="15107" width="0" style="3" hidden="1" customWidth="1"/>
    <col min="15108" max="15115" width="14.7109375" style="3" customWidth="1"/>
    <col min="15116" max="15116" width="41.42578125" style="3" customWidth="1"/>
    <col min="15117" max="15360" width="9.140625" style="3"/>
    <col min="15361" max="15361" width="6.7109375" style="3" customWidth="1"/>
    <col min="15362" max="15362" width="30.7109375" style="3" customWidth="1"/>
    <col min="15363" max="15363" width="0" style="3" hidden="1" customWidth="1"/>
    <col min="15364" max="15371" width="14.7109375" style="3" customWidth="1"/>
    <col min="15372" max="15372" width="41.42578125" style="3" customWidth="1"/>
    <col min="15373" max="15616" width="9.140625" style="3"/>
    <col min="15617" max="15617" width="6.7109375" style="3" customWidth="1"/>
    <col min="15618" max="15618" width="30.7109375" style="3" customWidth="1"/>
    <col min="15619" max="15619" width="0" style="3" hidden="1" customWidth="1"/>
    <col min="15620" max="15627" width="14.7109375" style="3" customWidth="1"/>
    <col min="15628" max="15628" width="41.42578125" style="3" customWidth="1"/>
    <col min="15629" max="15872" width="9.140625" style="3"/>
    <col min="15873" max="15873" width="6.7109375" style="3" customWidth="1"/>
    <col min="15874" max="15874" width="30.7109375" style="3" customWidth="1"/>
    <col min="15875" max="15875" width="0" style="3" hidden="1" customWidth="1"/>
    <col min="15876" max="15883" width="14.7109375" style="3" customWidth="1"/>
    <col min="15884" max="15884" width="41.42578125" style="3" customWidth="1"/>
    <col min="15885" max="16128" width="9.140625" style="3"/>
    <col min="16129" max="16129" width="6.7109375" style="3" customWidth="1"/>
    <col min="16130" max="16130" width="30.7109375" style="3" customWidth="1"/>
    <col min="16131" max="16131" width="0" style="3" hidden="1" customWidth="1"/>
    <col min="16132" max="16139" width="14.7109375" style="3" customWidth="1"/>
    <col min="16140" max="16140" width="41.42578125" style="3" customWidth="1"/>
    <col min="16141" max="16384" width="9.140625" style="3"/>
  </cols>
  <sheetData>
    <row r="2" spans="1:11">
      <c r="A2" s="408" t="s">
        <v>864</v>
      </c>
      <c r="B2" s="408"/>
      <c r="I2" s="6" t="s">
        <v>858</v>
      </c>
    </row>
    <row r="3" spans="1:11" ht="15.75">
      <c r="A3" s="90" t="s">
        <v>201</v>
      </c>
      <c r="I3" s="5" t="s">
        <v>862</v>
      </c>
      <c r="J3" s="5"/>
      <c r="K3" s="5"/>
    </row>
    <row r="4" spans="1:11">
      <c r="A4" s="5"/>
      <c r="I4" s="5" t="s">
        <v>863</v>
      </c>
      <c r="J4" s="5"/>
      <c r="K4" s="5"/>
    </row>
    <row r="5" spans="1:11">
      <c r="A5" s="13" t="str">
        <f>[3]REKVIZITAI!A3</f>
        <v>Ataskaitinis laikotarpis: [2023-12-31]</v>
      </c>
    </row>
    <row r="6" spans="1:11">
      <c r="A6" s="13" t="str">
        <f>[3]REKVIZITAI!A4</f>
        <v>[188204587] - [Kėdainių krašto muziejus]</v>
      </c>
    </row>
    <row r="7" spans="1:11" s="92" customFormat="1">
      <c r="A7" s="3" t="s">
        <v>0</v>
      </c>
      <c r="B7" s="9"/>
      <c r="C7" s="10"/>
      <c r="D7" s="10"/>
      <c r="E7" s="10"/>
      <c r="F7" s="10"/>
      <c r="G7" s="10"/>
      <c r="H7" s="91"/>
      <c r="I7" s="91"/>
      <c r="J7" s="91"/>
      <c r="K7" s="91"/>
    </row>
    <row r="8" spans="1:11" s="92" customFormat="1">
      <c r="A8" s="13"/>
      <c r="B8" s="9"/>
      <c r="C8" s="10"/>
      <c r="D8" s="407"/>
      <c r="E8" s="407"/>
      <c r="F8" s="407"/>
      <c r="G8" s="407"/>
      <c r="H8" s="407"/>
      <c r="I8" s="407"/>
      <c r="J8" s="91"/>
      <c r="K8" s="91"/>
    </row>
    <row r="9" spans="1:11" s="92" customFormat="1">
      <c r="A9" s="3"/>
      <c r="B9" s="14"/>
      <c r="C9" s="15"/>
      <c r="D9" s="15"/>
      <c r="E9" s="15"/>
      <c r="F9" s="15"/>
      <c r="G9" s="15"/>
      <c r="H9" s="15"/>
      <c r="I9" s="15"/>
      <c r="J9" s="91"/>
      <c r="K9" s="91"/>
    </row>
    <row r="10" spans="1:11" s="18" customFormat="1" ht="33" customHeight="1">
      <c r="A10" s="409" t="s">
        <v>202</v>
      </c>
      <c r="B10" s="410" t="s">
        <v>203</v>
      </c>
      <c r="C10" s="411" t="s">
        <v>3</v>
      </c>
      <c r="D10" s="409" t="s">
        <v>204</v>
      </c>
      <c r="E10" s="409" t="s">
        <v>205</v>
      </c>
      <c r="F10" s="409" t="s">
        <v>206</v>
      </c>
      <c r="G10" s="409"/>
      <c r="H10" s="409" t="s">
        <v>207</v>
      </c>
      <c r="I10" s="409"/>
      <c r="J10" s="409" t="s">
        <v>208</v>
      </c>
      <c r="K10" s="409" t="s">
        <v>4</v>
      </c>
    </row>
    <row r="11" spans="1:11" ht="44.25" customHeight="1">
      <c r="A11" s="409"/>
      <c r="B11" s="410"/>
      <c r="C11" s="412"/>
      <c r="D11" s="409"/>
      <c r="E11" s="409"/>
      <c r="F11" s="16" t="s">
        <v>209</v>
      </c>
      <c r="G11" s="16" t="s">
        <v>210</v>
      </c>
      <c r="H11" s="16" t="s">
        <v>211</v>
      </c>
      <c r="I11" s="16" t="s">
        <v>212</v>
      </c>
      <c r="J11" s="409"/>
      <c r="K11" s="409"/>
    </row>
    <row r="12" spans="1:11">
      <c r="A12" s="16">
        <v>1</v>
      </c>
      <c r="B12" s="93">
        <v>2</v>
      </c>
      <c r="C12" s="413"/>
      <c r="D12" s="16">
        <v>3</v>
      </c>
      <c r="E12" s="16">
        <v>4</v>
      </c>
      <c r="F12" s="16">
        <v>5</v>
      </c>
      <c r="G12" s="16">
        <v>6</v>
      </c>
      <c r="H12" s="16">
        <v>7</v>
      </c>
      <c r="I12" s="16">
        <v>8</v>
      </c>
      <c r="J12" s="16">
        <v>9</v>
      </c>
      <c r="K12" s="16">
        <v>10</v>
      </c>
    </row>
    <row r="13" spans="1:11" hidden="1">
      <c r="A13" s="94"/>
      <c r="B13" s="94" t="s">
        <v>3</v>
      </c>
      <c r="C13" s="94"/>
      <c r="D13" s="94" t="s">
        <v>213</v>
      </c>
      <c r="E13" s="94" t="s">
        <v>214</v>
      </c>
      <c r="F13" s="94" t="s">
        <v>215</v>
      </c>
      <c r="G13" s="94" t="s">
        <v>216</v>
      </c>
      <c r="H13" s="94" t="s">
        <v>217</v>
      </c>
      <c r="I13" s="94" t="s">
        <v>218</v>
      </c>
      <c r="J13" s="94" t="s">
        <v>219</v>
      </c>
      <c r="K13" s="94"/>
    </row>
    <row r="14" spans="1:11" ht="25.5">
      <c r="A14" s="95">
        <v>1</v>
      </c>
      <c r="B14" s="281" t="s">
        <v>220</v>
      </c>
      <c r="C14" s="231" t="s">
        <v>221</v>
      </c>
      <c r="D14" s="251">
        <v>0</v>
      </c>
      <c r="E14" s="261">
        <v>34811.839999999997</v>
      </c>
      <c r="F14" s="251">
        <v>0</v>
      </c>
      <c r="G14" s="251">
        <v>0</v>
      </c>
      <c r="H14" s="251">
        <v>0</v>
      </c>
      <c r="I14" s="251">
        <v>52624.3</v>
      </c>
      <c r="J14" s="251">
        <v>0</v>
      </c>
      <c r="K14" s="251">
        <f>SUM(D14:J14)</f>
        <v>87436.14</v>
      </c>
    </row>
    <row r="15" spans="1:11" ht="25.5">
      <c r="A15" s="95">
        <v>2</v>
      </c>
      <c r="B15" s="282" t="s">
        <v>222</v>
      </c>
      <c r="C15" s="231" t="s">
        <v>223</v>
      </c>
      <c r="D15" s="251">
        <f t="shared" ref="D15:J15" si="0">SUM(D16:D17)</f>
        <v>0</v>
      </c>
      <c r="E15" s="251">
        <f t="shared" si="0"/>
        <v>45488.85</v>
      </c>
      <c r="F15" s="251">
        <f t="shared" si="0"/>
        <v>0</v>
      </c>
      <c r="G15" s="251">
        <f t="shared" si="0"/>
        <v>0</v>
      </c>
      <c r="H15" s="251">
        <f t="shared" si="0"/>
        <v>0</v>
      </c>
      <c r="I15" s="251">
        <f t="shared" si="0"/>
        <v>5001.33</v>
      </c>
      <c r="J15" s="251">
        <f t="shared" si="0"/>
        <v>0</v>
      </c>
      <c r="K15" s="251">
        <f t="shared" ref="K15:K39" si="1">SUM(D15:J15)</f>
        <v>50490.18</v>
      </c>
    </row>
    <row r="16" spans="1:11" s="5" customFormat="1">
      <c r="A16" s="95" t="s">
        <v>224</v>
      </c>
      <c r="B16" s="257" t="s">
        <v>225</v>
      </c>
      <c r="C16" s="231" t="s">
        <v>226</v>
      </c>
      <c r="D16" s="129"/>
      <c r="E16" s="129">
        <f>2874.31+9008.69+5036.31+4546.5+23933.27</f>
        <v>45399.08</v>
      </c>
      <c r="F16" s="129"/>
      <c r="G16" s="129"/>
      <c r="H16" s="129"/>
      <c r="I16" s="129">
        <v>5001.33</v>
      </c>
      <c r="J16" s="129"/>
      <c r="K16" s="251">
        <f t="shared" si="1"/>
        <v>50400.41</v>
      </c>
    </row>
    <row r="17" spans="1:12" s="5" customFormat="1" ht="25.5">
      <c r="A17" s="95" t="s">
        <v>227</v>
      </c>
      <c r="B17" s="257" t="s">
        <v>228</v>
      </c>
      <c r="C17" s="231" t="s">
        <v>229</v>
      </c>
      <c r="D17" s="129"/>
      <c r="E17" s="129">
        <f>72.5+17.27</f>
        <v>89.77</v>
      </c>
      <c r="F17" s="129"/>
      <c r="G17" s="129"/>
      <c r="H17" s="129"/>
      <c r="I17" s="129"/>
      <c r="J17" s="129"/>
      <c r="K17" s="251">
        <f t="shared" si="1"/>
        <v>89.77</v>
      </c>
    </row>
    <row r="18" spans="1:12" ht="38.25">
      <c r="A18" s="95">
        <v>3</v>
      </c>
      <c r="B18" s="281" t="s">
        <v>230</v>
      </c>
      <c r="C18" s="231" t="s">
        <v>231</v>
      </c>
      <c r="D18" s="251">
        <f t="shared" ref="D18:J18" si="2">SUM(D19:D22)</f>
        <v>0</v>
      </c>
      <c r="E18" s="251">
        <f t="shared" si="2"/>
        <v>-80261.399999999994</v>
      </c>
      <c r="F18" s="251">
        <f t="shared" si="2"/>
        <v>0</v>
      </c>
      <c r="G18" s="251">
        <f t="shared" si="2"/>
        <v>0</v>
      </c>
      <c r="H18" s="251">
        <f t="shared" si="2"/>
        <v>0</v>
      </c>
      <c r="I18" s="251">
        <f t="shared" si="2"/>
        <v>-7700.23</v>
      </c>
      <c r="J18" s="251">
        <f t="shared" si="2"/>
        <v>0</v>
      </c>
      <c r="K18" s="251">
        <f t="shared" si="1"/>
        <v>-87961.62999999999</v>
      </c>
      <c r="L18" s="97"/>
    </row>
    <row r="19" spans="1:12">
      <c r="A19" s="95" t="s">
        <v>232</v>
      </c>
      <c r="B19" s="283" t="s">
        <v>233</v>
      </c>
      <c r="C19" s="231" t="s">
        <v>234</v>
      </c>
      <c r="D19" s="129"/>
      <c r="E19" s="129"/>
      <c r="F19" s="129"/>
      <c r="G19" s="129"/>
      <c r="H19" s="129"/>
      <c r="I19" s="129">
        <v>-4160.09</v>
      </c>
      <c r="J19" s="129"/>
      <c r="K19" s="251">
        <f t="shared" si="1"/>
        <v>-4160.09</v>
      </c>
      <c r="L19" s="98"/>
    </row>
    <row r="20" spans="1:12">
      <c r="A20" s="95" t="s">
        <v>235</v>
      </c>
      <c r="B20" s="283" t="s">
        <v>236</v>
      </c>
      <c r="C20" s="231" t="s">
        <v>237</v>
      </c>
      <c r="D20" s="129"/>
      <c r="E20" s="129"/>
      <c r="F20" s="129"/>
      <c r="G20" s="129"/>
      <c r="H20" s="129"/>
      <c r="I20" s="129"/>
      <c r="J20" s="129"/>
      <c r="K20" s="251">
        <f t="shared" si="1"/>
        <v>0</v>
      </c>
      <c r="L20" s="98"/>
    </row>
    <row r="21" spans="1:12">
      <c r="A21" s="95" t="s">
        <v>238</v>
      </c>
      <c r="B21" s="283" t="s">
        <v>239</v>
      </c>
      <c r="C21" s="231" t="s">
        <v>240</v>
      </c>
      <c r="D21" s="129"/>
      <c r="E21" s="129">
        <v>-33000.58</v>
      </c>
      <c r="F21" s="129"/>
      <c r="G21" s="129"/>
      <c r="H21" s="129"/>
      <c r="I21" s="129"/>
      <c r="J21" s="129"/>
      <c r="K21" s="251">
        <f t="shared" si="1"/>
        <v>-33000.58</v>
      </c>
      <c r="L21" s="98"/>
    </row>
    <row r="22" spans="1:12">
      <c r="A22" s="95" t="s">
        <v>241</v>
      </c>
      <c r="B22" s="283" t="s">
        <v>242</v>
      </c>
      <c r="C22" s="231" t="s">
        <v>243</v>
      </c>
      <c r="D22" s="129"/>
      <c r="E22" s="129">
        <v>-47260.82</v>
      </c>
      <c r="F22" s="129"/>
      <c r="G22" s="129"/>
      <c r="H22" s="129"/>
      <c r="I22" s="129">
        <v>-3540.14</v>
      </c>
      <c r="J22" s="129"/>
      <c r="K22" s="251">
        <f t="shared" si="1"/>
        <v>-50800.959999999999</v>
      </c>
      <c r="L22" s="98"/>
    </row>
    <row r="23" spans="1:12">
      <c r="A23" s="95">
        <v>4</v>
      </c>
      <c r="B23" s="281" t="s">
        <v>244</v>
      </c>
      <c r="C23" s="231" t="s">
        <v>245</v>
      </c>
      <c r="D23" s="129"/>
      <c r="E23" s="129"/>
      <c r="F23" s="129"/>
      <c r="G23" s="129"/>
      <c r="H23" s="129"/>
      <c r="I23" s="129"/>
      <c r="J23" s="129"/>
      <c r="K23" s="251">
        <f t="shared" si="1"/>
        <v>0</v>
      </c>
      <c r="L23" s="98"/>
    </row>
    <row r="24" spans="1:12">
      <c r="A24" s="95" t="s">
        <v>246</v>
      </c>
      <c r="B24" s="281" t="s">
        <v>6</v>
      </c>
      <c r="C24" s="231" t="s">
        <v>247</v>
      </c>
      <c r="D24" s="129"/>
      <c r="E24" s="129"/>
      <c r="F24" s="129"/>
      <c r="G24" s="129"/>
      <c r="H24" s="129"/>
      <c r="I24" s="129"/>
      <c r="J24" s="129"/>
      <c r="K24" s="251">
        <f t="shared" si="1"/>
        <v>0</v>
      </c>
      <c r="L24" s="98"/>
    </row>
    <row r="25" spans="1:12" ht="25.5">
      <c r="A25" s="95" t="s">
        <v>248</v>
      </c>
      <c r="B25" s="281" t="s">
        <v>249</v>
      </c>
      <c r="C25" s="231" t="s">
        <v>250</v>
      </c>
      <c r="D25" s="251">
        <f t="shared" ref="D25:J25" si="3">SUM(D14,D15,D18,D23,D24)</f>
        <v>0</v>
      </c>
      <c r="E25" s="251">
        <f t="shared" si="3"/>
        <v>39.290000000008149</v>
      </c>
      <c r="F25" s="251">
        <f t="shared" si="3"/>
        <v>0</v>
      </c>
      <c r="G25" s="251">
        <f t="shared" si="3"/>
        <v>0</v>
      </c>
      <c r="H25" s="251">
        <f t="shared" si="3"/>
        <v>0</v>
      </c>
      <c r="I25" s="251">
        <f t="shared" si="3"/>
        <v>49925.400000000009</v>
      </c>
      <c r="J25" s="251">
        <f t="shared" si="3"/>
        <v>0</v>
      </c>
      <c r="K25" s="251">
        <f t="shared" si="1"/>
        <v>49964.690000000017</v>
      </c>
    </row>
    <row r="26" spans="1:12" ht="25.5">
      <c r="A26" s="95" t="s">
        <v>251</v>
      </c>
      <c r="B26" s="281" t="s">
        <v>252</v>
      </c>
      <c r="C26" s="231" t="s">
        <v>253</v>
      </c>
      <c r="D26" s="251"/>
      <c r="E26" s="251"/>
      <c r="F26" s="251"/>
      <c r="G26" s="251"/>
      <c r="H26" s="251"/>
      <c r="I26" s="251"/>
      <c r="J26" s="251"/>
      <c r="K26" s="251">
        <f t="shared" si="1"/>
        <v>0</v>
      </c>
      <c r="L26" s="97"/>
    </row>
    <row r="27" spans="1:12" s="5" customFormat="1" ht="38.25">
      <c r="A27" s="95" t="s">
        <v>254</v>
      </c>
      <c r="B27" s="282" t="s">
        <v>255</v>
      </c>
      <c r="C27" s="231" t="s">
        <v>256</v>
      </c>
      <c r="D27" s="129"/>
      <c r="E27" s="129"/>
      <c r="F27" s="129"/>
      <c r="G27" s="129"/>
      <c r="H27" s="129"/>
      <c r="I27" s="129"/>
      <c r="J27" s="129"/>
      <c r="K27" s="251">
        <f t="shared" si="1"/>
        <v>0</v>
      </c>
      <c r="L27" s="7"/>
    </row>
    <row r="28" spans="1:12" ht="25.5">
      <c r="A28" s="95" t="s">
        <v>257</v>
      </c>
      <c r="B28" s="281" t="s">
        <v>258</v>
      </c>
      <c r="C28" s="231" t="s">
        <v>259</v>
      </c>
      <c r="D28" s="129"/>
      <c r="E28" s="129"/>
      <c r="F28" s="129"/>
      <c r="G28" s="129"/>
      <c r="H28" s="129"/>
      <c r="I28" s="129"/>
      <c r="J28" s="129"/>
      <c r="K28" s="251">
        <f t="shared" si="1"/>
        <v>0</v>
      </c>
      <c r="L28" s="98"/>
    </row>
    <row r="29" spans="1:12" ht="25.5">
      <c r="A29" s="95" t="s">
        <v>260</v>
      </c>
      <c r="B29" s="281" t="s">
        <v>261</v>
      </c>
      <c r="C29" s="231" t="s">
        <v>262</v>
      </c>
      <c r="D29" s="129"/>
      <c r="E29" s="129"/>
      <c r="F29" s="129"/>
      <c r="G29" s="129"/>
      <c r="H29" s="129"/>
      <c r="I29" s="129"/>
      <c r="J29" s="129"/>
      <c r="K29" s="251">
        <f t="shared" si="1"/>
        <v>0</v>
      </c>
      <c r="L29" s="98"/>
    </row>
    <row r="30" spans="1:12" ht="51">
      <c r="A30" s="95" t="s">
        <v>263</v>
      </c>
      <c r="B30" s="281" t="s">
        <v>264</v>
      </c>
      <c r="C30" s="231" t="s">
        <v>265</v>
      </c>
      <c r="D30" s="251">
        <f>SUM(D31:D34)</f>
        <v>0</v>
      </c>
      <c r="E30" s="251">
        <f t="shared" ref="E30:J30" si="4">SUM(E31:E34)</f>
        <v>0</v>
      </c>
      <c r="F30" s="251">
        <f t="shared" si="4"/>
        <v>0</v>
      </c>
      <c r="G30" s="251">
        <f t="shared" si="4"/>
        <v>0</v>
      </c>
      <c r="H30" s="251">
        <f t="shared" si="4"/>
        <v>0</v>
      </c>
      <c r="I30" s="251">
        <f t="shared" si="4"/>
        <v>0</v>
      </c>
      <c r="J30" s="251">
        <f t="shared" si="4"/>
        <v>0</v>
      </c>
      <c r="K30" s="251">
        <f t="shared" si="1"/>
        <v>0</v>
      </c>
      <c r="L30" s="98"/>
    </row>
    <row r="31" spans="1:12" s="5" customFormat="1">
      <c r="A31" s="95" t="s">
        <v>266</v>
      </c>
      <c r="B31" s="257" t="s">
        <v>233</v>
      </c>
      <c r="C31" s="231" t="s">
        <v>267</v>
      </c>
      <c r="D31" s="129"/>
      <c r="E31" s="129"/>
      <c r="F31" s="129"/>
      <c r="G31" s="129"/>
      <c r="H31" s="129"/>
      <c r="I31" s="129"/>
      <c r="J31" s="129"/>
      <c r="K31" s="251">
        <f t="shared" si="1"/>
        <v>0</v>
      </c>
      <c r="L31" s="99"/>
    </row>
    <row r="32" spans="1:12" s="5" customFormat="1">
      <c r="A32" s="95" t="s">
        <v>268</v>
      </c>
      <c r="B32" s="257" t="s">
        <v>236</v>
      </c>
      <c r="C32" s="231" t="s">
        <v>269</v>
      </c>
      <c r="D32" s="129"/>
      <c r="E32" s="129"/>
      <c r="F32" s="129"/>
      <c r="G32" s="129"/>
      <c r="H32" s="129"/>
      <c r="I32" s="129"/>
      <c r="J32" s="129"/>
      <c r="K32" s="251">
        <f t="shared" si="1"/>
        <v>0</v>
      </c>
      <c r="L32" s="99"/>
    </row>
    <row r="33" spans="1:12" s="5" customFormat="1">
      <c r="A33" s="95" t="s">
        <v>270</v>
      </c>
      <c r="B33" s="257" t="s">
        <v>239</v>
      </c>
      <c r="C33" s="231" t="s">
        <v>271</v>
      </c>
      <c r="D33" s="129"/>
      <c r="E33" s="129"/>
      <c r="F33" s="129"/>
      <c r="G33" s="129"/>
      <c r="H33" s="129"/>
      <c r="I33" s="129"/>
      <c r="J33" s="129"/>
      <c r="K33" s="251">
        <f t="shared" si="1"/>
        <v>0</v>
      </c>
      <c r="L33" s="99"/>
    </row>
    <row r="34" spans="1:12" s="5" customFormat="1">
      <c r="A34" s="95" t="s">
        <v>272</v>
      </c>
      <c r="B34" s="257" t="s">
        <v>242</v>
      </c>
      <c r="C34" s="231" t="s">
        <v>273</v>
      </c>
      <c r="D34" s="129"/>
      <c r="E34" s="129"/>
      <c r="F34" s="129"/>
      <c r="G34" s="129"/>
      <c r="H34" s="129"/>
      <c r="I34" s="129"/>
      <c r="J34" s="129"/>
      <c r="K34" s="251">
        <f t="shared" si="1"/>
        <v>0</v>
      </c>
      <c r="L34" s="99"/>
    </row>
    <row r="35" spans="1:12" s="5" customFormat="1">
      <c r="A35" s="95" t="s">
        <v>274</v>
      </c>
      <c r="B35" s="282" t="s">
        <v>275</v>
      </c>
      <c r="C35" s="231" t="s">
        <v>276</v>
      </c>
      <c r="D35" s="129"/>
      <c r="E35" s="129"/>
      <c r="F35" s="129"/>
      <c r="G35" s="129"/>
      <c r="H35" s="129"/>
      <c r="I35" s="129"/>
      <c r="J35" s="129"/>
      <c r="K35" s="251">
        <f t="shared" si="1"/>
        <v>0</v>
      </c>
      <c r="L35" s="99"/>
    </row>
    <row r="36" spans="1:12" s="5" customFormat="1">
      <c r="A36" s="95" t="s">
        <v>277</v>
      </c>
      <c r="B36" s="282" t="s">
        <v>6</v>
      </c>
      <c r="C36" s="231" t="s">
        <v>278</v>
      </c>
      <c r="D36" s="129"/>
      <c r="E36" s="129"/>
      <c r="F36" s="129"/>
      <c r="G36" s="129"/>
      <c r="H36" s="129"/>
      <c r="I36" s="129"/>
      <c r="J36" s="129"/>
      <c r="K36" s="251">
        <f t="shared" si="1"/>
        <v>0</v>
      </c>
      <c r="L36" s="99"/>
    </row>
    <row r="37" spans="1:12" ht="38.25">
      <c r="A37" s="95" t="s">
        <v>279</v>
      </c>
      <c r="B37" s="282" t="s">
        <v>280</v>
      </c>
      <c r="C37" s="231" t="s">
        <v>281</v>
      </c>
      <c r="D37" s="251">
        <f>SUM(D26,D27,D28,D29,D30,D35,D36)</f>
        <v>0</v>
      </c>
      <c r="E37" s="251">
        <f t="shared" ref="E37:J37" si="5">SUM(E26,E27,E28,E29,E30,E35,E36)</f>
        <v>0</v>
      </c>
      <c r="F37" s="251">
        <f t="shared" si="5"/>
        <v>0</v>
      </c>
      <c r="G37" s="251">
        <f t="shared" si="5"/>
        <v>0</v>
      </c>
      <c r="H37" s="251">
        <f t="shared" si="5"/>
        <v>0</v>
      </c>
      <c r="I37" s="251">
        <f t="shared" si="5"/>
        <v>0</v>
      </c>
      <c r="J37" s="251">
        <f t="shared" si="5"/>
        <v>0</v>
      </c>
      <c r="K37" s="251">
        <f t="shared" si="1"/>
        <v>0</v>
      </c>
      <c r="L37" s="98"/>
    </row>
    <row r="38" spans="1:12" s="5" customFormat="1" ht="25.5">
      <c r="A38" s="95" t="s">
        <v>282</v>
      </c>
      <c r="B38" s="282" t="s">
        <v>283</v>
      </c>
      <c r="C38" s="231" t="s">
        <v>284</v>
      </c>
      <c r="D38" s="251">
        <f>SUM(D25,D37)</f>
        <v>0</v>
      </c>
      <c r="E38" s="251">
        <f t="shared" ref="E38:J38" si="6">SUM(E25,E37)</f>
        <v>39.290000000008149</v>
      </c>
      <c r="F38" s="251">
        <f t="shared" si="6"/>
        <v>0</v>
      </c>
      <c r="G38" s="251">
        <f t="shared" si="6"/>
        <v>0</v>
      </c>
      <c r="H38" s="251">
        <f t="shared" si="6"/>
        <v>0</v>
      </c>
      <c r="I38" s="251">
        <f t="shared" si="6"/>
        <v>49925.400000000009</v>
      </c>
      <c r="J38" s="251">
        <f t="shared" si="6"/>
        <v>0</v>
      </c>
      <c r="K38" s="251">
        <f t="shared" si="1"/>
        <v>49964.690000000017</v>
      </c>
      <c r="L38" s="99"/>
    </row>
    <row r="39" spans="1:12" ht="25.5">
      <c r="A39" s="95" t="s">
        <v>285</v>
      </c>
      <c r="B39" s="282" t="s">
        <v>286</v>
      </c>
      <c r="C39" s="231" t="s">
        <v>287</v>
      </c>
      <c r="D39" s="251">
        <f>SUM(D14,D26)</f>
        <v>0</v>
      </c>
      <c r="E39" s="251">
        <f t="shared" ref="E39:J39" si="7">SUM(E14,E26)</f>
        <v>34811.839999999997</v>
      </c>
      <c r="F39" s="251">
        <f t="shared" si="7"/>
        <v>0</v>
      </c>
      <c r="G39" s="251">
        <f t="shared" si="7"/>
        <v>0</v>
      </c>
      <c r="H39" s="251">
        <f t="shared" si="7"/>
        <v>0</v>
      </c>
      <c r="I39" s="251">
        <f t="shared" si="7"/>
        <v>52624.3</v>
      </c>
      <c r="J39" s="251">
        <f t="shared" si="7"/>
        <v>0</v>
      </c>
      <c r="K39" s="251">
        <f t="shared" si="1"/>
        <v>87436.14</v>
      </c>
      <c r="L39" s="98"/>
    </row>
    <row r="40" spans="1:12" ht="38.25">
      <c r="B40" s="100" t="s">
        <v>288</v>
      </c>
      <c r="C40" s="24"/>
      <c r="D40" s="8"/>
      <c r="E40" s="8"/>
      <c r="F40" s="8"/>
      <c r="G40" s="8"/>
      <c r="H40" s="24"/>
      <c r="I40" s="24"/>
      <c r="J40" s="24"/>
      <c r="K40" s="24"/>
      <c r="L40" s="97"/>
    </row>
    <row r="41" spans="1:12">
      <c r="A41" s="24"/>
      <c r="B41" s="24"/>
      <c r="C41" s="24"/>
      <c r="D41" s="24"/>
      <c r="F41" s="24"/>
      <c r="G41" s="24"/>
      <c r="H41" s="24"/>
      <c r="I41" s="24"/>
      <c r="J41" s="24"/>
      <c r="K41" s="24"/>
    </row>
    <row r="42" spans="1:12">
      <c r="B42" s="27"/>
      <c r="C42" s="101" t="s">
        <v>289</v>
      </c>
      <c r="D42" s="25"/>
    </row>
    <row r="43" spans="1:12">
      <c r="B43" s="27"/>
      <c r="D43" s="8"/>
      <c r="E43" s="102"/>
      <c r="F43" s="102"/>
      <c r="H43" s="8"/>
    </row>
    <row r="45" spans="1:12">
      <c r="A45" s="103" t="s">
        <v>290</v>
      </c>
      <c r="B45" s="103"/>
      <c r="C45" s="104"/>
      <c r="D45" s="104"/>
      <c r="E45" s="104"/>
      <c r="F45" s="104"/>
      <c r="G45" s="104"/>
      <c r="H45" s="104"/>
      <c r="I45" s="104"/>
      <c r="J45" s="104"/>
      <c r="K45" s="104"/>
    </row>
    <row r="46" spans="1:12">
      <c r="A46" s="5"/>
    </row>
    <row r="47" spans="1:12">
      <c r="A47" s="105" t="s">
        <v>11</v>
      </c>
    </row>
    <row r="48" spans="1:12">
      <c r="A48" s="105" t="s">
        <v>11</v>
      </c>
    </row>
    <row r="49" spans="1:1">
      <c r="A49" s="105" t="s">
        <v>11</v>
      </c>
    </row>
  </sheetData>
  <sheetProtection algorithmName="SHA-512" hashValue="30wZdFdV2ErJil9xpXfcMam6Hws8JmYbnZxIFqe7+/6wr9Sjx539nr1mmumBmBfEiSj63U+XitZZYWTgLvyDHQ==" saltValue="EPDZ+Cj8/OMWB9mLyVIkrQ==" spinCount="100000" sheet="1" formatColumns="0"/>
  <mergeCells count="11">
    <mergeCell ref="D8:I8"/>
    <mergeCell ref="A2:B2"/>
    <mergeCell ref="H10:I10"/>
    <mergeCell ref="J10:J11"/>
    <mergeCell ref="K10:K11"/>
    <mergeCell ref="A10:A11"/>
    <mergeCell ref="B10:B11"/>
    <mergeCell ref="C10:C12"/>
    <mergeCell ref="D10:D11"/>
    <mergeCell ref="E10:E11"/>
    <mergeCell ref="F10:G10"/>
  </mergeCells>
  <pageMargins left="0.78740157480314965" right="0.78740157480314965" top="0.4" bottom="0.39370078740157483" header="0.11" footer="0.39370078740157483"/>
  <pageSetup paperSize="9" scale="68" orientation="landscape" blackAndWhite="1" r:id="rId1"/>
  <headerFooter scaleWithDoc="0" alignWithMargins="0">
    <oddHeader>&amp;R&amp;"Times New Roman,Regular"&amp;A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A455A-3E56-4FA0-A4B9-F788CA1982D2}">
  <sheetPr>
    <tabColor theme="0"/>
    <pageSetUpPr fitToPage="1"/>
  </sheetPr>
  <dimension ref="A2:J33"/>
  <sheetViews>
    <sheetView showGridLines="0" zoomScaleNormal="100" zoomScaleSheetLayoutView="100" workbookViewId="0">
      <pane ySplit="10" topLeftCell="A11" activePane="bottomLeft" state="frozen"/>
      <selection activeCell="A37" sqref="A37"/>
      <selection pane="bottomLeft" activeCell="A6" sqref="A6:B8"/>
    </sheetView>
  </sheetViews>
  <sheetFormatPr defaultColWidth="9.140625" defaultRowHeight="12.75"/>
  <cols>
    <col min="1" max="1" width="6.7109375" style="6" customWidth="1"/>
    <col min="2" max="2" width="54.7109375" style="5" customWidth="1"/>
    <col min="3" max="3" width="14.7109375" style="6" hidden="1" customWidth="1"/>
    <col min="4" max="4" width="14.7109375" style="6" customWidth="1"/>
    <col min="5" max="5" width="14.7109375" style="6" hidden="1" customWidth="1"/>
    <col min="6" max="6" width="14.7109375" style="6" customWidth="1"/>
    <col min="7" max="7" width="6" style="98" customWidth="1"/>
    <col min="8" max="8" width="11.140625" style="6" hidden="1" customWidth="1"/>
    <col min="9" max="256" width="9.140625" style="98"/>
    <col min="257" max="257" width="6.7109375" style="98" customWidth="1"/>
    <col min="258" max="258" width="54.7109375" style="98" customWidth="1"/>
    <col min="259" max="259" width="0" style="98" hidden="1" customWidth="1"/>
    <col min="260" max="260" width="14.7109375" style="98" customWidth="1"/>
    <col min="261" max="261" width="0" style="98" hidden="1" customWidth="1"/>
    <col min="262" max="262" width="14.7109375" style="98" customWidth="1"/>
    <col min="263" max="263" width="6" style="98" customWidth="1"/>
    <col min="264" max="264" width="0" style="98" hidden="1" customWidth="1"/>
    <col min="265" max="512" width="9.140625" style="98"/>
    <col min="513" max="513" width="6.7109375" style="98" customWidth="1"/>
    <col min="514" max="514" width="54.7109375" style="98" customWidth="1"/>
    <col min="515" max="515" width="0" style="98" hidden="1" customWidth="1"/>
    <col min="516" max="516" width="14.7109375" style="98" customWidth="1"/>
    <col min="517" max="517" width="0" style="98" hidden="1" customWidth="1"/>
    <col min="518" max="518" width="14.7109375" style="98" customWidth="1"/>
    <col min="519" max="519" width="6" style="98" customWidth="1"/>
    <col min="520" max="520" width="0" style="98" hidden="1" customWidth="1"/>
    <col min="521" max="768" width="9.140625" style="98"/>
    <col min="769" max="769" width="6.7109375" style="98" customWidth="1"/>
    <col min="770" max="770" width="54.7109375" style="98" customWidth="1"/>
    <col min="771" max="771" width="0" style="98" hidden="1" customWidth="1"/>
    <col min="772" max="772" width="14.7109375" style="98" customWidth="1"/>
    <col min="773" max="773" width="0" style="98" hidden="1" customWidth="1"/>
    <col min="774" max="774" width="14.7109375" style="98" customWidth="1"/>
    <col min="775" max="775" width="6" style="98" customWidth="1"/>
    <col min="776" max="776" width="0" style="98" hidden="1" customWidth="1"/>
    <col min="777" max="1024" width="9.140625" style="98"/>
    <col min="1025" max="1025" width="6.7109375" style="98" customWidth="1"/>
    <col min="1026" max="1026" width="54.7109375" style="98" customWidth="1"/>
    <col min="1027" max="1027" width="0" style="98" hidden="1" customWidth="1"/>
    <col min="1028" max="1028" width="14.7109375" style="98" customWidth="1"/>
    <col min="1029" max="1029" width="0" style="98" hidden="1" customWidth="1"/>
    <col min="1030" max="1030" width="14.7109375" style="98" customWidth="1"/>
    <col min="1031" max="1031" width="6" style="98" customWidth="1"/>
    <col min="1032" max="1032" width="0" style="98" hidden="1" customWidth="1"/>
    <col min="1033" max="1280" width="9.140625" style="98"/>
    <col min="1281" max="1281" width="6.7109375" style="98" customWidth="1"/>
    <col min="1282" max="1282" width="54.7109375" style="98" customWidth="1"/>
    <col min="1283" max="1283" width="0" style="98" hidden="1" customWidth="1"/>
    <col min="1284" max="1284" width="14.7109375" style="98" customWidth="1"/>
    <col min="1285" max="1285" width="0" style="98" hidden="1" customWidth="1"/>
    <col min="1286" max="1286" width="14.7109375" style="98" customWidth="1"/>
    <col min="1287" max="1287" width="6" style="98" customWidth="1"/>
    <col min="1288" max="1288" width="0" style="98" hidden="1" customWidth="1"/>
    <col min="1289" max="1536" width="9.140625" style="98"/>
    <col min="1537" max="1537" width="6.7109375" style="98" customWidth="1"/>
    <col min="1538" max="1538" width="54.7109375" style="98" customWidth="1"/>
    <col min="1539" max="1539" width="0" style="98" hidden="1" customWidth="1"/>
    <col min="1540" max="1540" width="14.7109375" style="98" customWidth="1"/>
    <col min="1541" max="1541" width="0" style="98" hidden="1" customWidth="1"/>
    <col min="1542" max="1542" width="14.7109375" style="98" customWidth="1"/>
    <col min="1543" max="1543" width="6" style="98" customWidth="1"/>
    <col min="1544" max="1544" width="0" style="98" hidden="1" customWidth="1"/>
    <col min="1545" max="1792" width="9.140625" style="98"/>
    <col min="1793" max="1793" width="6.7109375" style="98" customWidth="1"/>
    <col min="1794" max="1794" width="54.7109375" style="98" customWidth="1"/>
    <col min="1795" max="1795" width="0" style="98" hidden="1" customWidth="1"/>
    <col min="1796" max="1796" width="14.7109375" style="98" customWidth="1"/>
    <col min="1797" max="1797" width="0" style="98" hidden="1" customWidth="1"/>
    <col min="1798" max="1798" width="14.7109375" style="98" customWidth="1"/>
    <col min="1799" max="1799" width="6" style="98" customWidth="1"/>
    <col min="1800" max="1800" width="0" style="98" hidden="1" customWidth="1"/>
    <col min="1801" max="2048" width="9.140625" style="98"/>
    <col min="2049" max="2049" width="6.7109375" style="98" customWidth="1"/>
    <col min="2050" max="2050" width="54.7109375" style="98" customWidth="1"/>
    <col min="2051" max="2051" width="0" style="98" hidden="1" customWidth="1"/>
    <col min="2052" max="2052" width="14.7109375" style="98" customWidth="1"/>
    <col min="2053" max="2053" width="0" style="98" hidden="1" customWidth="1"/>
    <col min="2054" max="2054" width="14.7109375" style="98" customWidth="1"/>
    <col min="2055" max="2055" width="6" style="98" customWidth="1"/>
    <col min="2056" max="2056" width="0" style="98" hidden="1" customWidth="1"/>
    <col min="2057" max="2304" width="9.140625" style="98"/>
    <col min="2305" max="2305" width="6.7109375" style="98" customWidth="1"/>
    <col min="2306" max="2306" width="54.7109375" style="98" customWidth="1"/>
    <col min="2307" max="2307" width="0" style="98" hidden="1" customWidth="1"/>
    <col min="2308" max="2308" width="14.7109375" style="98" customWidth="1"/>
    <col min="2309" max="2309" width="0" style="98" hidden="1" customWidth="1"/>
    <col min="2310" max="2310" width="14.7109375" style="98" customWidth="1"/>
    <col min="2311" max="2311" width="6" style="98" customWidth="1"/>
    <col min="2312" max="2312" width="0" style="98" hidden="1" customWidth="1"/>
    <col min="2313" max="2560" width="9.140625" style="98"/>
    <col min="2561" max="2561" width="6.7109375" style="98" customWidth="1"/>
    <col min="2562" max="2562" width="54.7109375" style="98" customWidth="1"/>
    <col min="2563" max="2563" width="0" style="98" hidden="1" customWidth="1"/>
    <col min="2564" max="2564" width="14.7109375" style="98" customWidth="1"/>
    <col min="2565" max="2565" width="0" style="98" hidden="1" customWidth="1"/>
    <col min="2566" max="2566" width="14.7109375" style="98" customWidth="1"/>
    <col min="2567" max="2567" width="6" style="98" customWidth="1"/>
    <col min="2568" max="2568" width="0" style="98" hidden="1" customWidth="1"/>
    <col min="2569" max="2816" width="9.140625" style="98"/>
    <col min="2817" max="2817" width="6.7109375" style="98" customWidth="1"/>
    <col min="2818" max="2818" width="54.7109375" style="98" customWidth="1"/>
    <col min="2819" max="2819" width="0" style="98" hidden="1" customWidth="1"/>
    <col min="2820" max="2820" width="14.7109375" style="98" customWidth="1"/>
    <col min="2821" max="2821" width="0" style="98" hidden="1" customWidth="1"/>
    <col min="2822" max="2822" width="14.7109375" style="98" customWidth="1"/>
    <col min="2823" max="2823" width="6" style="98" customWidth="1"/>
    <col min="2824" max="2824" width="0" style="98" hidden="1" customWidth="1"/>
    <col min="2825" max="3072" width="9.140625" style="98"/>
    <col min="3073" max="3073" width="6.7109375" style="98" customWidth="1"/>
    <col min="3074" max="3074" width="54.7109375" style="98" customWidth="1"/>
    <col min="3075" max="3075" width="0" style="98" hidden="1" customWidth="1"/>
    <col min="3076" max="3076" width="14.7109375" style="98" customWidth="1"/>
    <col min="3077" max="3077" width="0" style="98" hidden="1" customWidth="1"/>
    <col min="3078" max="3078" width="14.7109375" style="98" customWidth="1"/>
    <col min="3079" max="3079" width="6" style="98" customWidth="1"/>
    <col min="3080" max="3080" width="0" style="98" hidden="1" customWidth="1"/>
    <col min="3081" max="3328" width="9.140625" style="98"/>
    <col min="3329" max="3329" width="6.7109375" style="98" customWidth="1"/>
    <col min="3330" max="3330" width="54.7109375" style="98" customWidth="1"/>
    <col min="3331" max="3331" width="0" style="98" hidden="1" customWidth="1"/>
    <col min="3332" max="3332" width="14.7109375" style="98" customWidth="1"/>
    <col min="3333" max="3333" width="0" style="98" hidden="1" customWidth="1"/>
    <col min="3334" max="3334" width="14.7109375" style="98" customWidth="1"/>
    <col min="3335" max="3335" width="6" style="98" customWidth="1"/>
    <col min="3336" max="3336" width="0" style="98" hidden="1" customWidth="1"/>
    <col min="3337" max="3584" width="9.140625" style="98"/>
    <col min="3585" max="3585" width="6.7109375" style="98" customWidth="1"/>
    <col min="3586" max="3586" width="54.7109375" style="98" customWidth="1"/>
    <col min="3587" max="3587" width="0" style="98" hidden="1" customWidth="1"/>
    <col min="3588" max="3588" width="14.7109375" style="98" customWidth="1"/>
    <col min="3589" max="3589" width="0" style="98" hidden="1" customWidth="1"/>
    <col min="3590" max="3590" width="14.7109375" style="98" customWidth="1"/>
    <col min="3591" max="3591" width="6" style="98" customWidth="1"/>
    <col min="3592" max="3592" width="0" style="98" hidden="1" customWidth="1"/>
    <col min="3593" max="3840" width="9.140625" style="98"/>
    <col min="3841" max="3841" width="6.7109375" style="98" customWidth="1"/>
    <col min="3842" max="3842" width="54.7109375" style="98" customWidth="1"/>
    <col min="3843" max="3843" width="0" style="98" hidden="1" customWidth="1"/>
    <col min="3844" max="3844" width="14.7109375" style="98" customWidth="1"/>
    <col min="3845" max="3845" width="0" style="98" hidden="1" customWidth="1"/>
    <col min="3846" max="3846" width="14.7109375" style="98" customWidth="1"/>
    <col min="3847" max="3847" width="6" style="98" customWidth="1"/>
    <col min="3848" max="3848" width="0" style="98" hidden="1" customWidth="1"/>
    <col min="3849" max="4096" width="9.140625" style="98"/>
    <col min="4097" max="4097" width="6.7109375" style="98" customWidth="1"/>
    <col min="4098" max="4098" width="54.7109375" style="98" customWidth="1"/>
    <col min="4099" max="4099" width="0" style="98" hidden="1" customWidth="1"/>
    <col min="4100" max="4100" width="14.7109375" style="98" customWidth="1"/>
    <col min="4101" max="4101" width="0" style="98" hidden="1" customWidth="1"/>
    <col min="4102" max="4102" width="14.7109375" style="98" customWidth="1"/>
    <col min="4103" max="4103" width="6" style="98" customWidth="1"/>
    <col min="4104" max="4104" width="0" style="98" hidden="1" customWidth="1"/>
    <col min="4105" max="4352" width="9.140625" style="98"/>
    <col min="4353" max="4353" width="6.7109375" style="98" customWidth="1"/>
    <col min="4354" max="4354" width="54.7109375" style="98" customWidth="1"/>
    <col min="4355" max="4355" width="0" style="98" hidden="1" customWidth="1"/>
    <col min="4356" max="4356" width="14.7109375" style="98" customWidth="1"/>
    <col min="4357" max="4357" width="0" style="98" hidden="1" customWidth="1"/>
    <col min="4358" max="4358" width="14.7109375" style="98" customWidth="1"/>
    <col min="4359" max="4359" width="6" style="98" customWidth="1"/>
    <col min="4360" max="4360" width="0" style="98" hidden="1" customWidth="1"/>
    <col min="4361" max="4608" width="9.140625" style="98"/>
    <col min="4609" max="4609" width="6.7109375" style="98" customWidth="1"/>
    <col min="4610" max="4610" width="54.7109375" style="98" customWidth="1"/>
    <col min="4611" max="4611" width="0" style="98" hidden="1" customWidth="1"/>
    <col min="4612" max="4612" width="14.7109375" style="98" customWidth="1"/>
    <col min="4613" max="4613" width="0" style="98" hidden="1" customWidth="1"/>
    <col min="4614" max="4614" width="14.7109375" style="98" customWidth="1"/>
    <col min="4615" max="4615" width="6" style="98" customWidth="1"/>
    <col min="4616" max="4616" width="0" style="98" hidden="1" customWidth="1"/>
    <col min="4617" max="4864" width="9.140625" style="98"/>
    <col min="4865" max="4865" width="6.7109375" style="98" customWidth="1"/>
    <col min="4866" max="4866" width="54.7109375" style="98" customWidth="1"/>
    <col min="4867" max="4867" width="0" style="98" hidden="1" customWidth="1"/>
    <col min="4868" max="4868" width="14.7109375" style="98" customWidth="1"/>
    <col min="4869" max="4869" width="0" style="98" hidden="1" customWidth="1"/>
    <col min="4870" max="4870" width="14.7109375" style="98" customWidth="1"/>
    <col min="4871" max="4871" width="6" style="98" customWidth="1"/>
    <col min="4872" max="4872" width="0" style="98" hidden="1" customWidth="1"/>
    <col min="4873" max="5120" width="9.140625" style="98"/>
    <col min="5121" max="5121" width="6.7109375" style="98" customWidth="1"/>
    <col min="5122" max="5122" width="54.7109375" style="98" customWidth="1"/>
    <col min="5123" max="5123" width="0" style="98" hidden="1" customWidth="1"/>
    <col min="5124" max="5124" width="14.7109375" style="98" customWidth="1"/>
    <col min="5125" max="5125" width="0" style="98" hidden="1" customWidth="1"/>
    <col min="5126" max="5126" width="14.7109375" style="98" customWidth="1"/>
    <col min="5127" max="5127" width="6" style="98" customWidth="1"/>
    <col min="5128" max="5128" width="0" style="98" hidden="1" customWidth="1"/>
    <col min="5129" max="5376" width="9.140625" style="98"/>
    <col min="5377" max="5377" width="6.7109375" style="98" customWidth="1"/>
    <col min="5378" max="5378" width="54.7109375" style="98" customWidth="1"/>
    <col min="5379" max="5379" width="0" style="98" hidden="1" customWidth="1"/>
    <col min="5380" max="5380" width="14.7109375" style="98" customWidth="1"/>
    <col min="5381" max="5381" width="0" style="98" hidden="1" customWidth="1"/>
    <col min="5382" max="5382" width="14.7109375" style="98" customWidth="1"/>
    <col min="5383" max="5383" width="6" style="98" customWidth="1"/>
    <col min="5384" max="5384" width="0" style="98" hidden="1" customWidth="1"/>
    <col min="5385" max="5632" width="9.140625" style="98"/>
    <col min="5633" max="5633" width="6.7109375" style="98" customWidth="1"/>
    <col min="5634" max="5634" width="54.7109375" style="98" customWidth="1"/>
    <col min="5635" max="5635" width="0" style="98" hidden="1" customWidth="1"/>
    <col min="5636" max="5636" width="14.7109375" style="98" customWidth="1"/>
    <col min="5637" max="5637" width="0" style="98" hidden="1" customWidth="1"/>
    <col min="5638" max="5638" width="14.7109375" style="98" customWidth="1"/>
    <col min="5639" max="5639" width="6" style="98" customWidth="1"/>
    <col min="5640" max="5640" width="0" style="98" hidden="1" customWidth="1"/>
    <col min="5641" max="5888" width="9.140625" style="98"/>
    <col min="5889" max="5889" width="6.7109375" style="98" customWidth="1"/>
    <col min="5890" max="5890" width="54.7109375" style="98" customWidth="1"/>
    <col min="5891" max="5891" width="0" style="98" hidden="1" customWidth="1"/>
    <col min="5892" max="5892" width="14.7109375" style="98" customWidth="1"/>
    <col min="5893" max="5893" width="0" style="98" hidden="1" customWidth="1"/>
    <col min="5894" max="5894" width="14.7109375" style="98" customWidth="1"/>
    <col min="5895" max="5895" width="6" style="98" customWidth="1"/>
    <col min="5896" max="5896" width="0" style="98" hidden="1" customWidth="1"/>
    <col min="5897" max="6144" width="9.140625" style="98"/>
    <col min="6145" max="6145" width="6.7109375" style="98" customWidth="1"/>
    <col min="6146" max="6146" width="54.7109375" style="98" customWidth="1"/>
    <col min="6147" max="6147" width="0" style="98" hidden="1" customWidth="1"/>
    <col min="6148" max="6148" width="14.7109375" style="98" customWidth="1"/>
    <col min="6149" max="6149" width="0" style="98" hidden="1" customWidth="1"/>
    <col min="6150" max="6150" width="14.7109375" style="98" customWidth="1"/>
    <col min="6151" max="6151" width="6" style="98" customWidth="1"/>
    <col min="6152" max="6152" width="0" style="98" hidden="1" customWidth="1"/>
    <col min="6153" max="6400" width="9.140625" style="98"/>
    <col min="6401" max="6401" width="6.7109375" style="98" customWidth="1"/>
    <col min="6402" max="6402" width="54.7109375" style="98" customWidth="1"/>
    <col min="6403" max="6403" width="0" style="98" hidden="1" customWidth="1"/>
    <col min="6404" max="6404" width="14.7109375" style="98" customWidth="1"/>
    <col min="6405" max="6405" width="0" style="98" hidden="1" customWidth="1"/>
    <col min="6406" max="6406" width="14.7109375" style="98" customWidth="1"/>
    <col min="6407" max="6407" width="6" style="98" customWidth="1"/>
    <col min="6408" max="6408" width="0" style="98" hidden="1" customWidth="1"/>
    <col min="6409" max="6656" width="9.140625" style="98"/>
    <col min="6657" max="6657" width="6.7109375" style="98" customWidth="1"/>
    <col min="6658" max="6658" width="54.7109375" style="98" customWidth="1"/>
    <col min="6659" max="6659" width="0" style="98" hidden="1" customWidth="1"/>
    <col min="6660" max="6660" width="14.7109375" style="98" customWidth="1"/>
    <col min="6661" max="6661" width="0" style="98" hidden="1" customWidth="1"/>
    <col min="6662" max="6662" width="14.7109375" style="98" customWidth="1"/>
    <col min="6663" max="6663" width="6" style="98" customWidth="1"/>
    <col min="6664" max="6664" width="0" style="98" hidden="1" customWidth="1"/>
    <col min="6665" max="6912" width="9.140625" style="98"/>
    <col min="6913" max="6913" width="6.7109375" style="98" customWidth="1"/>
    <col min="6914" max="6914" width="54.7109375" style="98" customWidth="1"/>
    <col min="6915" max="6915" width="0" style="98" hidden="1" customWidth="1"/>
    <col min="6916" max="6916" width="14.7109375" style="98" customWidth="1"/>
    <col min="6917" max="6917" width="0" style="98" hidden="1" customWidth="1"/>
    <col min="6918" max="6918" width="14.7109375" style="98" customWidth="1"/>
    <col min="6919" max="6919" width="6" style="98" customWidth="1"/>
    <col min="6920" max="6920" width="0" style="98" hidden="1" customWidth="1"/>
    <col min="6921" max="7168" width="9.140625" style="98"/>
    <col min="7169" max="7169" width="6.7109375" style="98" customWidth="1"/>
    <col min="7170" max="7170" width="54.7109375" style="98" customWidth="1"/>
    <col min="7171" max="7171" width="0" style="98" hidden="1" customWidth="1"/>
    <col min="7172" max="7172" width="14.7109375" style="98" customWidth="1"/>
    <col min="7173" max="7173" width="0" style="98" hidden="1" customWidth="1"/>
    <col min="7174" max="7174" width="14.7109375" style="98" customWidth="1"/>
    <col min="7175" max="7175" width="6" style="98" customWidth="1"/>
    <col min="7176" max="7176" width="0" style="98" hidden="1" customWidth="1"/>
    <col min="7177" max="7424" width="9.140625" style="98"/>
    <col min="7425" max="7425" width="6.7109375" style="98" customWidth="1"/>
    <col min="7426" max="7426" width="54.7109375" style="98" customWidth="1"/>
    <col min="7427" max="7427" width="0" style="98" hidden="1" customWidth="1"/>
    <col min="7428" max="7428" width="14.7109375" style="98" customWidth="1"/>
    <col min="7429" max="7429" width="0" style="98" hidden="1" customWidth="1"/>
    <col min="7430" max="7430" width="14.7109375" style="98" customWidth="1"/>
    <col min="7431" max="7431" width="6" style="98" customWidth="1"/>
    <col min="7432" max="7432" width="0" style="98" hidden="1" customWidth="1"/>
    <col min="7433" max="7680" width="9.140625" style="98"/>
    <col min="7681" max="7681" width="6.7109375" style="98" customWidth="1"/>
    <col min="7682" max="7682" width="54.7109375" style="98" customWidth="1"/>
    <col min="7683" max="7683" width="0" style="98" hidden="1" customWidth="1"/>
    <col min="7684" max="7684" width="14.7109375" style="98" customWidth="1"/>
    <col min="7685" max="7685" width="0" style="98" hidden="1" customWidth="1"/>
    <col min="7686" max="7686" width="14.7109375" style="98" customWidth="1"/>
    <col min="7687" max="7687" width="6" style="98" customWidth="1"/>
    <col min="7688" max="7688" width="0" style="98" hidden="1" customWidth="1"/>
    <col min="7689" max="7936" width="9.140625" style="98"/>
    <col min="7937" max="7937" width="6.7109375" style="98" customWidth="1"/>
    <col min="7938" max="7938" width="54.7109375" style="98" customWidth="1"/>
    <col min="7939" max="7939" width="0" style="98" hidden="1" customWidth="1"/>
    <col min="7940" max="7940" width="14.7109375" style="98" customWidth="1"/>
    <col min="7941" max="7941" width="0" style="98" hidden="1" customWidth="1"/>
    <col min="7942" max="7942" width="14.7109375" style="98" customWidth="1"/>
    <col min="7943" max="7943" width="6" style="98" customWidth="1"/>
    <col min="7944" max="7944" width="0" style="98" hidden="1" customWidth="1"/>
    <col min="7945" max="8192" width="9.140625" style="98"/>
    <col min="8193" max="8193" width="6.7109375" style="98" customWidth="1"/>
    <col min="8194" max="8194" width="54.7109375" style="98" customWidth="1"/>
    <col min="8195" max="8195" width="0" style="98" hidden="1" customWidth="1"/>
    <col min="8196" max="8196" width="14.7109375" style="98" customWidth="1"/>
    <col min="8197" max="8197" width="0" style="98" hidden="1" customWidth="1"/>
    <col min="8198" max="8198" width="14.7109375" style="98" customWidth="1"/>
    <col min="8199" max="8199" width="6" style="98" customWidth="1"/>
    <col min="8200" max="8200" width="0" style="98" hidden="1" customWidth="1"/>
    <col min="8201" max="8448" width="9.140625" style="98"/>
    <col min="8449" max="8449" width="6.7109375" style="98" customWidth="1"/>
    <col min="8450" max="8450" width="54.7109375" style="98" customWidth="1"/>
    <col min="8451" max="8451" width="0" style="98" hidden="1" customWidth="1"/>
    <col min="8452" max="8452" width="14.7109375" style="98" customWidth="1"/>
    <col min="8453" max="8453" width="0" style="98" hidden="1" customWidth="1"/>
    <col min="8454" max="8454" width="14.7109375" style="98" customWidth="1"/>
    <col min="8455" max="8455" width="6" style="98" customWidth="1"/>
    <col min="8456" max="8456" width="0" style="98" hidden="1" customWidth="1"/>
    <col min="8457" max="8704" width="9.140625" style="98"/>
    <col min="8705" max="8705" width="6.7109375" style="98" customWidth="1"/>
    <col min="8706" max="8706" width="54.7109375" style="98" customWidth="1"/>
    <col min="8707" max="8707" width="0" style="98" hidden="1" customWidth="1"/>
    <col min="8708" max="8708" width="14.7109375" style="98" customWidth="1"/>
    <col min="8709" max="8709" width="0" style="98" hidden="1" customWidth="1"/>
    <col min="8710" max="8710" width="14.7109375" style="98" customWidth="1"/>
    <col min="8711" max="8711" width="6" style="98" customWidth="1"/>
    <col min="8712" max="8712" width="0" style="98" hidden="1" customWidth="1"/>
    <col min="8713" max="8960" width="9.140625" style="98"/>
    <col min="8961" max="8961" width="6.7109375" style="98" customWidth="1"/>
    <col min="8962" max="8962" width="54.7109375" style="98" customWidth="1"/>
    <col min="8963" max="8963" width="0" style="98" hidden="1" customWidth="1"/>
    <col min="8964" max="8964" width="14.7109375" style="98" customWidth="1"/>
    <col min="8965" max="8965" width="0" style="98" hidden="1" customWidth="1"/>
    <col min="8966" max="8966" width="14.7109375" style="98" customWidth="1"/>
    <col min="8967" max="8967" width="6" style="98" customWidth="1"/>
    <col min="8968" max="8968" width="0" style="98" hidden="1" customWidth="1"/>
    <col min="8969" max="9216" width="9.140625" style="98"/>
    <col min="9217" max="9217" width="6.7109375" style="98" customWidth="1"/>
    <col min="9218" max="9218" width="54.7109375" style="98" customWidth="1"/>
    <col min="9219" max="9219" width="0" style="98" hidden="1" customWidth="1"/>
    <col min="9220" max="9220" width="14.7109375" style="98" customWidth="1"/>
    <col min="9221" max="9221" width="0" style="98" hidden="1" customWidth="1"/>
    <col min="9222" max="9222" width="14.7109375" style="98" customWidth="1"/>
    <col min="9223" max="9223" width="6" style="98" customWidth="1"/>
    <col min="9224" max="9224" width="0" style="98" hidden="1" customWidth="1"/>
    <col min="9225" max="9472" width="9.140625" style="98"/>
    <col min="9473" max="9473" width="6.7109375" style="98" customWidth="1"/>
    <col min="9474" max="9474" width="54.7109375" style="98" customWidth="1"/>
    <col min="9475" max="9475" width="0" style="98" hidden="1" customWidth="1"/>
    <col min="9476" max="9476" width="14.7109375" style="98" customWidth="1"/>
    <col min="9477" max="9477" width="0" style="98" hidden="1" customWidth="1"/>
    <col min="9478" max="9478" width="14.7109375" style="98" customWidth="1"/>
    <col min="9479" max="9479" width="6" style="98" customWidth="1"/>
    <col min="9480" max="9480" width="0" style="98" hidden="1" customWidth="1"/>
    <col min="9481" max="9728" width="9.140625" style="98"/>
    <col min="9729" max="9729" width="6.7109375" style="98" customWidth="1"/>
    <col min="9730" max="9730" width="54.7109375" style="98" customWidth="1"/>
    <col min="9731" max="9731" width="0" style="98" hidden="1" customWidth="1"/>
    <col min="9732" max="9732" width="14.7109375" style="98" customWidth="1"/>
    <col min="9733" max="9733" width="0" style="98" hidden="1" customWidth="1"/>
    <col min="9734" max="9734" width="14.7109375" style="98" customWidth="1"/>
    <col min="9735" max="9735" width="6" style="98" customWidth="1"/>
    <col min="9736" max="9736" width="0" style="98" hidden="1" customWidth="1"/>
    <col min="9737" max="9984" width="9.140625" style="98"/>
    <col min="9985" max="9985" width="6.7109375" style="98" customWidth="1"/>
    <col min="9986" max="9986" width="54.7109375" style="98" customWidth="1"/>
    <col min="9987" max="9987" width="0" style="98" hidden="1" customWidth="1"/>
    <col min="9988" max="9988" width="14.7109375" style="98" customWidth="1"/>
    <col min="9989" max="9989" width="0" style="98" hidden="1" customWidth="1"/>
    <col min="9990" max="9990" width="14.7109375" style="98" customWidth="1"/>
    <col min="9991" max="9991" width="6" style="98" customWidth="1"/>
    <col min="9992" max="9992" width="0" style="98" hidden="1" customWidth="1"/>
    <col min="9993" max="10240" width="9.140625" style="98"/>
    <col min="10241" max="10241" width="6.7109375" style="98" customWidth="1"/>
    <col min="10242" max="10242" width="54.7109375" style="98" customWidth="1"/>
    <col min="10243" max="10243" width="0" style="98" hidden="1" customWidth="1"/>
    <col min="10244" max="10244" width="14.7109375" style="98" customWidth="1"/>
    <col min="10245" max="10245" width="0" style="98" hidden="1" customWidth="1"/>
    <col min="10246" max="10246" width="14.7109375" style="98" customWidth="1"/>
    <col min="10247" max="10247" width="6" style="98" customWidth="1"/>
    <col min="10248" max="10248" width="0" style="98" hidden="1" customWidth="1"/>
    <col min="10249" max="10496" width="9.140625" style="98"/>
    <col min="10497" max="10497" width="6.7109375" style="98" customWidth="1"/>
    <col min="10498" max="10498" width="54.7109375" style="98" customWidth="1"/>
    <col min="10499" max="10499" width="0" style="98" hidden="1" customWidth="1"/>
    <col min="10500" max="10500" width="14.7109375" style="98" customWidth="1"/>
    <col min="10501" max="10501" width="0" style="98" hidden="1" customWidth="1"/>
    <col min="10502" max="10502" width="14.7109375" style="98" customWidth="1"/>
    <col min="10503" max="10503" width="6" style="98" customWidth="1"/>
    <col min="10504" max="10504" width="0" style="98" hidden="1" customWidth="1"/>
    <col min="10505" max="10752" width="9.140625" style="98"/>
    <col min="10753" max="10753" width="6.7109375" style="98" customWidth="1"/>
    <col min="10754" max="10754" width="54.7109375" style="98" customWidth="1"/>
    <col min="10755" max="10755" width="0" style="98" hidden="1" customWidth="1"/>
    <col min="10756" max="10756" width="14.7109375" style="98" customWidth="1"/>
    <col min="10757" max="10757" width="0" style="98" hidden="1" customWidth="1"/>
    <col min="10758" max="10758" width="14.7109375" style="98" customWidth="1"/>
    <col min="10759" max="10759" width="6" style="98" customWidth="1"/>
    <col min="10760" max="10760" width="0" style="98" hidden="1" customWidth="1"/>
    <col min="10761" max="11008" width="9.140625" style="98"/>
    <col min="11009" max="11009" width="6.7109375" style="98" customWidth="1"/>
    <col min="11010" max="11010" width="54.7109375" style="98" customWidth="1"/>
    <col min="11011" max="11011" width="0" style="98" hidden="1" customWidth="1"/>
    <col min="11012" max="11012" width="14.7109375" style="98" customWidth="1"/>
    <col min="11013" max="11013" width="0" style="98" hidden="1" customWidth="1"/>
    <col min="11014" max="11014" width="14.7109375" style="98" customWidth="1"/>
    <col min="11015" max="11015" width="6" style="98" customWidth="1"/>
    <col min="11016" max="11016" width="0" style="98" hidden="1" customWidth="1"/>
    <col min="11017" max="11264" width="9.140625" style="98"/>
    <col min="11265" max="11265" width="6.7109375" style="98" customWidth="1"/>
    <col min="11266" max="11266" width="54.7109375" style="98" customWidth="1"/>
    <col min="11267" max="11267" width="0" style="98" hidden="1" customWidth="1"/>
    <col min="11268" max="11268" width="14.7109375" style="98" customWidth="1"/>
    <col min="11269" max="11269" width="0" style="98" hidden="1" customWidth="1"/>
    <col min="11270" max="11270" width="14.7109375" style="98" customWidth="1"/>
    <col min="11271" max="11271" width="6" style="98" customWidth="1"/>
    <col min="11272" max="11272" width="0" style="98" hidden="1" customWidth="1"/>
    <col min="11273" max="11520" width="9.140625" style="98"/>
    <col min="11521" max="11521" width="6.7109375" style="98" customWidth="1"/>
    <col min="11522" max="11522" width="54.7109375" style="98" customWidth="1"/>
    <col min="11523" max="11523" width="0" style="98" hidden="1" customWidth="1"/>
    <col min="11524" max="11524" width="14.7109375" style="98" customWidth="1"/>
    <col min="11525" max="11525" width="0" style="98" hidden="1" customWidth="1"/>
    <col min="11526" max="11526" width="14.7109375" style="98" customWidth="1"/>
    <col min="11527" max="11527" width="6" style="98" customWidth="1"/>
    <col min="11528" max="11528" width="0" style="98" hidden="1" customWidth="1"/>
    <col min="11529" max="11776" width="9.140625" style="98"/>
    <col min="11777" max="11777" width="6.7109375" style="98" customWidth="1"/>
    <col min="11778" max="11778" width="54.7109375" style="98" customWidth="1"/>
    <col min="11779" max="11779" width="0" style="98" hidden="1" customWidth="1"/>
    <col min="11780" max="11780" width="14.7109375" style="98" customWidth="1"/>
    <col min="11781" max="11781" width="0" style="98" hidden="1" customWidth="1"/>
    <col min="11782" max="11782" width="14.7109375" style="98" customWidth="1"/>
    <col min="11783" max="11783" width="6" style="98" customWidth="1"/>
    <col min="11784" max="11784" width="0" style="98" hidden="1" customWidth="1"/>
    <col min="11785" max="12032" width="9.140625" style="98"/>
    <col min="12033" max="12033" width="6.7109375" style="98" customWidth="1"/>
    <col min="12034" max="12034" width="54.7109375" style="98" customWidth="1"/>
    <col min="12035" max="12035" width="0" style="98" hidden="1" customWidth="1"/>
    <col min="12036" max="12036" width="14.7109375" style="98" customWidth="1"/>
    <col min="12037" max="12037" width="0" style="98" hidden="1" customWidth="1"/>
    <col min="12038" max="12038" width="14.7109375" style="98" customWidth="1"/>
    <col min="12039" max="12039" width="6" style="98" customWidth="1"/>
    <col min="12040" max="12040" width="0" style="98" hidden="1" customWidth="1"/>
    <col min="12041" max="12288" width="9.140625" style="98"/>
    <col min="12289" max="12289" width="6.7109375" style="98" customWidth="1"/>
    <col min="12290" max="12290" width="54.7109375" style="98" customWidth="1"/>
    <col min="12291" max="12291" width="0" style="98" hidden="1" customWidth="1"/>
    <col min="12292" max="12292" width="14.7109375" style="98" customWidth="1"/>
    <col min="12293" max="12293" width="0" style="98" hidden="1" customWidth="1"/>
    <col min="12294" max="12294" width="14.7109375" style="98" customWidth="1"/>
    <col min="12295" max="12295" width="6" style="98" customWidth="1"/>
    <col min="12296" max="12296" width="0" style="98" hidden="1" customWidth="1"/>
    <col min="12297" max="12544" width="9.140625" style="98"/>
    <col min="12545" max="12545" width="6.7109375" style="98" customWidth="1"/>
    <col min="12546" max="12546" width="54.7109375" style="98" customWidth="1"/>
    <col min="12547" max="12547" width="0" style="98" hidden="1" customWidth="1"/>
    <col min="12548" max="12548" width="14.7109375" style="98" customWidth="1"/>
    <col min="12549" max="12549" width="0" style="98" hidden="1" customWidth="1"/>
    <col min="12550" max="12550" width="14.7109375" style="98" customWidth="1"/>
    <col min="12551" max="12551" width="6" style="98" customWidth="1"/>
    <col min="12552" max="12552" width="0" style="98" hidden="1" customWidth="1"/>
    <col min="12553" max="12800" width="9.140625" style="98"/>
    <col min="12801" max="12801" width="6.7109375" style="98" customWidth="1"/>
    <col min="12802" max="12802" width="54.7109375" style="98" customWidth="1"/>
    <col min="12803" max="12803" width="0" style="98" hidden="1" customWidth="1"/>
    <col min="12804" max="12804" width="14.7109375" style="98" customWidth="1"/>
    <col min="12805" max="12805" width="0" style="98" hidden="1" customWidth="1"/>
    <col min="12806" max="12806" width="14.7109375" style="98" customWidth="1"/>
    <col min="12807" max="12807" width="6" style="98" customWidth="1"/>
    <col min="12808" max="12808" width="0" style="98" hidden="1" customWidth="1"/>
    <col min="12809" max="13056" width="9.140625" style="98"/>
    <col min="13057" max="13057" width="6.7109375" style="98" customWidth="1"/>
    <col min="13058" max="13058" width="54.7109375" style="98" customWidth="1"/>
    <col min="13059" max="13059" width="0" style="98" hidden="1" customWidth="1"/>
    <col min="13060" max="13060" width="14.7109375" style="98" customWidth="1"/>
    <col min="13061" max="13061" width="0" style="98" hidden="1" customWidth="1"/>
    <col min="13062" max="13062" width="14.7109375" style="98" customWidth="1"/>
    <col min="13063" max="13063" width="6" style="98" customWidth="1"/>
    <col min="13064" max="13064" width="0" style="98" hidden="1" customWidth="1"/>
    <col min="13065" max="13312" width="9.140625" style="98"/>
    <col min="13313" max="13313" width="6.7109375" style="98" customWidth="1"/>
    <col min="13314" max="13314" width="54.7109375" style="98" customWidth="1"/>
    <col min="13315" max="13315" width="0" style="98" hidden="1" customWidth="1"/>
    <col min="13316" max="13316" width="14.7109375" style="98" customWidth="1"/>
    <col min="13317" max="13317" width="0" style="98" hidden="1" customWidth="1"/>
    <col min="13318" max="13318" width="14.7109375" style="98" customWidth="1"/>
    <col min="13319" max="13319" width="6" style="98" customWidth="1"/>
    <col min="13320" max="13320" width="0" style="98" hidden="1" customWidth="1"/>
    <col min="13321" max="13568" width="9.140625" style="98"/>
    <col min="13569" max="13569" width="6.7109375" style="98" customWidth="1"/>
    <col min="13570" max="13570" width="54.7109375" style="98" customWidth="1"/>
    <col min="13571" max="13571" width="0" style="98" hidden="1" customWidth="1"/>
    <col min="13572" max="13572" width="14.7109375" style="98" customWidth="1"/>
    <col min="13573" max="13573" width="0" style="98" hidden="1" customWidth="1"/>
    <col min="13574" max="13574" width="14.7109375" style="98" customWidth="1"/>
    <col min="13575" max="13575" width="6" style="98" customWidth="1"/>
    <col min="13576" max="13576" width="0" style="98" hidden="1" customWidth="1"/>
    <col min="13577" max="13824" width="9.140625" style="98"/>
    <col min="13825" max="13825" width="6.7109375" style="98" customWidth="1"/>
    <col min="13826" max="13826" width="54.7109375" style="98" customWidth="1"/>
    <col min="13827" max="13827" width="0" style="98" hidden="1" customWidth="1"/>
    <col min="13828" max="13828" width="14.7109375" style="98" customWidth="1"/>
    <col min="13829" max="13829" width="0" style="98" hidden="1" customWidth="1"/>
    <col min="13830" max="13830" width="14.7109375" style="98" customWidth="1"/>
    <col min="13831" max="13831" width="6" style="98" customWidth="1"/>
    <col min="13832" max="13832" width="0" style="98" hidden="1" customWidth="1"/>
    <col min="13833" max="14080" width="9.140625" style="98"/>
    <col min="14081" max="14081" width="6.7109375" style="98" customWidth="1"/>
    <col min="14082" max="14082" width="54.7109375" style="98" customWidth="1"/>
    <col min="14083" max="14083" width="0" style="98" hidden="1" customWidth="1"/>
    <col min="14084" max="14084" width="14.7109375" style="98" customWidth="1"/>
    <col min="14085" max="14085" width="0" style="98" hidden="1" customWidth="1"/>
    <col min="14086" max="14086" width="14.7109375" style="98" customWidth="1"/>
    <col min="14087" max="14087" width="6" style="98" customWidth="1"/>
    <col min="14088" max="14088" width="0" style="98" hidden="1" customWidth="1"/>
    <col min="14089" max="14336" width="9.140625" style="98"/>
    <col min="14337" max="14337" width="6.7109375" style="98" customWidth="1"/>
    <col min="14338" max="14338" width="54.7109375" style="98" customWidth="1"/>
    <col min="14339" max="14339" width="0" style="98" hidden="1" customWidth="1"/>
    <col min="14340" max="14340" width="14.7109375" style="98" customWidth="1"/>
    <col min="14341" max="14341" width="0" style="98" hidden="1" customWidth="1"/>
    <col min="14342" max="14342" width="14.7109375" style="98" customWidth="1"/>
    <col min="14343" max="14343" width="6" style="98" customWidth="1"/>
    <col min="14344" max="14344" width="0" style="98" hidden="1" customWidth="1"/>
    <col min="14345" max="14592" width="9.140625" style="98"/>
    <col min="14593" max="14593" width="6.7109375" style="98" customWidth="1"/>
    <col min="14594" max="14594" width="54.7109375" style="98" customWidth="1"/>
    <col min="14595" max="14595" width="0" style="98" hidden="1" customWidth="1"/>
    <col min="14596" max="14596" width="14.7109375" style="98" customWidth="1"/>
    <col min="14597" max="14597" width="0" style="98" hidden="1" customWidth="1"/>
    <col min="14598" max="14598" width="14.7109375" style="98" customWidth="1"/>
    <col min="14599" max="14599" width="6" style="98" customWidth="1"/>
    <col min="14600" max="14600" width="0" style="98" hidden="1" customWidth="1"/>
    <col min="14601" max="14848" width="9.140625" style="98"/>
    <col min="14849" max="14849" width="6.7109375" style="98" customWidth="1"/>
    <col min="14850" max="14850" width="54.7109375" style="98" customWidth="1"/>
    <col min="14851" max="14851" width="0" style="98" hidden="1" customWidth="1"/>
    <col min="14852" max="14852" width="14.7109375" style="98" customWidth="1"/>
    <col min="14853" max="14853" width="0" style="98" hidden="1" customWidth="1"/>
    <col min="14854" max="14854" width="14.7109375" style="98" customWidth="1"/>
    <col min="14855" max="14855" width="6" style="98" customWidth="1"/>
    <col min="14856" max="14856" width="0" style="98" hidden="1" customWidth="1"/>
    <col min="14857" max="15104" width="9.140625" style="98"/>
    <col min="15105" max="15105" width="6.7109375" style="98" customWidth="1"/>
    <col min="15106" max="15106" width="54.7109375" style="98" customWidth="1"/>
    <col min="15107" max="15107" width="0" style="98" hidden="1" customWidth="1"/>
    <col min="15108" max="15108" width="14.7109375" style="98" customWidth="1"/>
    <col min="15109" max="15109" width="0" style="98" hidden="1" customWidth="1"/>
    <col min="15110" max="15110" width="14.7109375" style="98" customWidth="1"/>
    <col min="15111" max="15111" width="6" style="98" customWidth="1"/>
    <col min="15112" max="15112" width="0" style="98" hidden="1" customWidth="1"/>
    <col min="15113" max="15360" width="9.140625" style="98"/>
    <col min="15361" max="15361" width="6.7109375" style="98" customWidth="1"/>
    <col min="15362" max="15362" width="54.7109375" style="98" customWidth="1"/>
    <col min="15363" max="15363" width="0" style="98" hidden="1" customWidth="1"/>
    <col min="15364" max="15364" width="14.7109375" style="98" customWidth="1"/>
    <col min="15365" max="15365" width="0" style="98" hidden="1" customWidth="1"/>
    <col min="15366" max="15366" width="14.7109375" style="98" customWidth="1"/>
    <col min="15367" max="15367" width="6" style="98" customWidth="1"/>
    <col min="15368" max="15368" width="0" style="98" hidden="1" customWidth="1"/>
    <col min="15369" max="15616" width="9.140625" style="98"/>
    <col min="15617" max="15617" width="6.7109375" style="98" customWidth="1"/>
    <col min="15618" max="15618" width="54.7109375" style="98" customWidth="1"/>
    <col min="15619" max="15619" width="0" style="98" hidden="1" customWidth="1"/>
    <col min="15620" max="15620" width="14.7109375" style="98" customWidth="1"/>
    <col min="15621" max="15621" width="0" style="98" hidden="1" customWidth="1"/>
    <col min="15622" max="15622" width="14.7109375" style="98" customWidth="1"/>
    <col min="15623" max="15623" width="6" style="98" customWidth="1"/>
    <col min="15624" max="15624" width="0" style="98" hidden="1" customWidth="1"/>
    <col min="15625" max="15872" width="9.140625" style="98"/>
    <col min="15873" max="15873" width="6.7109375" style="98" customWidth="1"/>
    <col min="15874" max="15874" width="54.7109375" style="98" customWidth="1"/>
    <col min="15875" max="15875" width="0" style="98" hidden="1" customWidth="1"/>
    <col min="15876" max="15876" width="14.7109375" style="98" customWidth="1"/>
    <col min="15877" max="15877" width="0" style="98" hidden="1" customWidth="1"/>
    <col min="15878" max="15878" width="14.7109375" style="98" customWidth="1"/>
    <col min="15879" max="15879" width="6" style="98" customWidth="1"/>
    <col min="15880" max="15880" width="0" style="98" hidden="1" customWidth="1"/>
    <col min="15881" max="16128" width="9.140625" style="98"/>
    <col min="16129" max="16129" width="6.7109375" style="98" customWidth="1"/>
    <col min="16130" max="16130" width="54.7109375" style="98" customWidth="1"/>
    <col min="16131" max="16131" width="0" style="98" hidden="1" customWidth="1"/>
    <col min="16132" max="16132" width="14.7109375" style="98" customWidth="1"/>
    <col min="16133" max="16133" width="0" style="98" hidden="1" customWidth="1"/>
    <col min="16134" max="16134" width="14.7109375" style="98" customWidth="1"/>
    <col min="16135" max="16135" width="6" style="98" customWidth="1"/>
    <col min="16136" max="16136" width="0" style="98" hidden="1" customWidth="1"/>
    <col min="16137" max="16384" width="9.140625" style="98"/>
  </cols>
  <sheetData>
    <row r="2" spans="1:10">
      <c r="A2" s="408" t="s">
        <v>865</v>
      </c>
      <c r="B2" s="408"/>
      <c r="D2" s="6" t="s">
        <v>858</v>
      </c>
    </row>
    <row r="3" spans="1:10">
      <c r="D3" s="5" t="s">
        <v>862</v>
      </c>
      <c r="E3" s="5"/>
    </row>
    <row r="4" spans="1:10" ht="15.75">
      <c r="A4" s="106" t="s">
        <v>291</v>
      </c>
      <c r="D4" s="5" t="s">
        <v>863</v>
      </c>
      <c r="E4" s="5"/>
      <c r="G4" s="23"/>
    </row>
    <row r="5" spans="1:10">
      <c r="A5" s="5"/>
      <c r="B5" s="24"/>
      <c r="C5" s="24"/>
      <c r="D5" s="24"/>
      <c r="E5" s="24"/>
      <c r="F5" s="24"/>
      <c r="H5" s="24"/>
    </row>
    <row r="6" spans="1:10">
      <c r="A6" s="13" t="str">
        <f>[3]REKVIZITAI!A3</f>
        <v>Ataskaitinis laikotarpis: [2023-12-31]</v>
      </c>
      <c r="B6" s="1"/>
      <c r="C6" s="2"/>
      <c r="D6" s="2"/>
      <c r="E6" s="2"/>
      <c r="F6" s="2"/>
      <c r="H6" s="2"/>
    </row>
    <row r="7" spans="1:10">
      <c r="A7" s="13" t="str">
        <f>[3]REKVIZITAI!A4</f>
        <v>[188204587] - [Kėdainių krašto muziejus]</v>
      </c>
    </row>
    <row r="8" spans="1:10" s="92" customFormat="1">
      <c r="A8" s="3" t="s">
        <v>0</v>
      </c>
      <c r="B8" s="9"/>
      <c r="C8" s="10"/>
      <c r="D8" s="10"/>
      <c r="E8" s="10"/>
      <c r="F8" s="10"/>
      <c r="G8" s="9"/>
      <c r="H8" s="10"/>
    </row>
    <row r="9" spans="1:10" s="92" customFormat="1">
      <c r="A9" s="13"/>
      <c r="B9" s="9"/>
      <c r="C9" s="10"/>
      <c r="D9" s="10"/>
      <c r="E9" s="10"/>
      <c r="F9" s="10"/>
      <c r="G9" s="9"/>
      <c r="H9" s="10"/>
    </row>
    <row r="10" spans="1:10" s="92" customFormat="1" ht="12" customHeight="1">
      <c r="A10" s="3"/>
      <c r="B10" s="14"/>
      <c r="C10" s="15"/>
      <c r="D10" s="15"/>
      <c r="E10" s="15"/>
      <c r="F10" s="15"/>
      <c r="G10" s="14"/>
      <c r="H10" s="15"/>
      <c r="I10" s="14"/>
      <c r="J10" s="14"/>
    </row>
    <row r="11" spans="1:10" s="108" customFormat="1" ht="54.75" customHeight="1">
      <c r="A11" s="16" t="s">
        <v>1</v>
      </c>
      <c r="B11" s="16" t="s">
        <v>2</v>
      </c>
      <c r="C11" s="414" t="s">
        <v>3</v>
      </c>
      <c r="D11" s="16" t="s">
        <v>292</v>
      </c>
      <c r="E11" s="107" t="s">
        <v>293</v>
      </c>
      <c r="F11" s="16" t="s">
        <v>294</v>
      </c>
      <c r="H11" s="109" t="s">
        <v>6</v>
      </c>
    </row>
    <row r="12" spans="1:10">
      <c r="A12" s="16">
        <v>1</v>
      </c>
      <c r="B12" s="16">
        <v>2</v>
      </c>
      <c r="C12" s="415"/>
      <c r="D12" s="16">
        <v>3</v>
      </c>
      <c r="E12" s="16"/>
      <c r="F12" s="16">
        <v>4</v>
      </c>
      <c r="H12" s="16">
        <v>5</v>
      </c>
    </row>
    <row r="13" spans="1:10" ht="25.5" hidden="1">
      <c r="A13" s="94"/>
      <c r="B13" s="94" t="s">
        <v>3</v>
      </c>
      <c r="C13" s="110"/>
      <c r="D13" s="94" t="s">
        <v>295</v>
      </c>
      <c r="E13" s="94"/>
      <c r="F13" s="94" t="s">
        <v>296</v>
      </c>
      <c r="H13" s="94" t="s">
        <v>8</v>
      </c>
    </row>
    <row r="14" spans="1:10">
      <c r="A14" s="95" t="s">
        <v>297</v>
      </c>
      <c r="B14" s="230" t="s">
        <v>298</v>
      </c>
      <c r="C14" s="275" t="s">
        <v>299</v>
      </c>
      <c r="D14" s="232">
        <f>SUM(D15:D22)</f>
        <v>879.68</v>
      </c>
      <c r="E14" s="231"/>
      <c r="F14" s="232">
        <f>SUM(F15:F22)</f>
        <v>722.07999999999993</v>
      </c>
      <c r="H14" s="112"/>
    </row>
    <row r="15" spans="1:10">
      <c r="A15" s="95" t="s">
        <v>300</v>
      </c>
      <c r="B15" s="257" t="s">
        <v>301</v>
      </c>
      <c r="C15" s="275" t="s">
        <v>302</v>
      </c>
      <c r="D15" s="129">
        <v>355.03</v>
      </c>
      <c r="E15" s="258">
        <v>2111</v>
      </c>
      <c r="F15" s="113">
        <v>269.27999999999997</v>
      </c>
      <c r="H15" s="114"/>
    </row>
    <row r="16" spans="1:10" ht="25.5">
      <c r="A16" s="95" t="s">
        <v>303</v>
      </c>
      <c r="B16" s="257" t="s">
        <v>304</v>
      </c>
      <c r="C16" s="275" t="s">
        <v>305</v>
      </c>
      <c r="D16" s="129"/>
      <c r="E16" s="113"/>
      <c r="F16" s="113"/>
      <c r="H16" s="114"/>
    </row>
    <row r="17" spans="1:9">
      <c r="A17" s="95" t="s">
        <v>306</v>
      </c>
      <c r="B17" s="257" t="s">
        <v>307</v>
      </c>
      <c r="C17" s="275" t="s">
        <v>308</v>
      </c>
      <c r="D17" s="129"/>
      <c r="E17" s="113"/>
      <c r="F17" s="113"/>
      <c r="H17" s="114"/>
    </row>
    <row r="18" spans="1:9">
      <c r="A18" s="95" t="s">
        <v>309</v>
      </c>
      <c r="B18" s="257" t="s">
        <v>310</v>
      </c>
      <c r="C18" s="275" t="s">
        <v>311</v>
      </c>
      <c r="D18" s="129"/>
      <c r="E18" s="113"/>
      <c r="F18" s="113"/>
      <c r="H18" s="114"/>
    </row>
    <row r="19" spans="1:9">
      <c r="A19" s="95" t="s">
        <v>312</v>
      </c>
      <c r="B19" s="257" t="s">
        <v>313</v>
      </c>
      <c r="C19" s="275" t="s">
        <v>314</v>
      </c>
      <c r="D19" s="129"/>
      <c r="E19" s="258">
        <v>2114</v>
      </c>
      <c r="F19" s="113"/>
      <c r="H19" s="114"/>
    </row>
    <row r="20" spans="1:9">
      <c r="A20" s="95" t="s">
        <v>315</v>
      </c>
      <c r="B20" s="257" t="s">
        <v>316</v>
      </c>
      <c r="C20" s="275" t="s">
        <v>317</v>
      </c>
      <c r="D20" s="129"/>
      <c r="E20" s="113"/>
      <c r="F20" s="113"/>
      <c r="H20" s="114"/>
    </row>
    <row r="21" spans="1:9" ht="25.5">
      <c r="A21" s="95" t="s">
        <v>318</v>
      </c>
      <c r="B21" s="257" t="s">
        <v>319</v>
      </c>
      <c r="C21" s="275" t="s">
        <v>320</v>
      </c>
      <c r="D21" s="129"/>
      <c r="E21" s="113"/>
      <c r="F21" s="113"/>
      <c r="H21" s="114"/>
    </row>
    <row r="22" spans="1:9">
      <c r="A22" s="95" t="s">
        <v>321</v>
      </c>
      <c r="B22" s="257" t="s">
        <v>322</v>
      </c>
      <c r="C22" s="275" t="s">
        <v>323</v>
      </c>
      <c r="D22" s="129">
        <v>524.65</v>
      </c>
      <c r="E22" s="258">
        <v>2123</v>
      </c>
      <c r="F22" s="113">
        <v>452.8</v>
      </c>
      <c r="H22" s="114"/>
    </row>
    <row r="23" spans="1:9" ht="12.75" customHeight="1">
      <c r="A23" s="95" t="s">
        <v>324</v>
      </c>
      <c r="B23" s="230" t="s">
        <v>325</v>
      </c>
      <c r="C23" s="275" t="s">
        <v>326</v>
      </c>
      <c r="D23" s="129"/>
      <c r="E23" s="113"/>
      <c r="F23" s="113"/>
      <c r="H23" s="114"/>
      <c r="I23" s="23"/>
    </row>
    <row r="24" spans="1:9">
      <c r="A24" s="95" t="s">
        <v>327</v>
      </c>
      <c r="B24" s="230" t="s">
        <v>328</v>
      </c>
      <c r="C24" s="275" t="s">
        <v>329</v>
      </c>
      <c r="D24" s="232">
        <f>SUM(D14,D23)</f>
        <v>879.68</v>
      </c>
      <c r="E24" s="231"/>
      <c r="F24" s="232">
        <f>SUM(F14,F23)</f>
        <v>722.07999999999993</v>
      </c>
      <c r="H24" s="112"/>
    </row>
    <row r="25" spans="1:9">
      <c r="A25" s="115"/>
      <c r="B25" s="7"/>
      <c r="C25" s="8"/>
      <c r="D25" s="8"/>
      <c r="E25" s="8"/>
      <c r="F25" s="8"/>
      <c r="H25" s="8"/>
    </row>
    <row r="26" spans="1:9">
      <c r="B26" s="116"/>
      <c r="C26" s="117"/>
      <c r="D26" s="118"/>
      <c r="E26" s="118"/>
      <c r="H26" s="98"/>
    </row>
    <row r="27" spans="1:9">
      <c r="B27" s="116"/>
      <c r="D27" s="119"/>
      <c r="E27" s="119"/>
      <c r="G27" s="120"/>
      <c r="H27" s="98"/>
    </row>
    <row r="28" spans="1:9">
      <c r="G28" s="121"/>
      <c r="H28" s="121"/>
    </row>
    <row r="29" spans="1:9">
      <c r="A29" s="122" t="s">
        <v>330</v>
      </c>
      <c r="B29" s="103"/>
      <c r="C29" s="104"/>
      <c r="D29" s="104"/>
      <c r="E29" s="104"/>
      <c r="F29" s="104"/>
      <c r="H29" s="98"/>
    </row>
    <row r="30" spans="1:9">
      <c r="A30" s="5"/>
      <c r="H30" s="98"/>
    </row>
    <row r="31" spans="1:9">
      <c r="A31" s="105" t="s">
        <v>11</v>
      </c>
    </row>
    <row r="32" spans="1:9">
      <c r="A32" s="105" t="s">
        <v>11</v>
      </c>
    </row>
    <row r="33" spans="1:1">
      <c r="A33" s="105" t="s">
        <v>11</v>
      </c>
    </row>
  </sheetData>
  <sheetProtection algorithmName="SHA-512" hashValue="6W6KV2mx7VG7cau35LjC+TwDXPpuVr5EJGqNHnN1N7Bw63oaGM+x7tSpUp0Gfyo0c/lkkagvLnTuTnH67VRXBg==" saltValue="w0DKsrfugsJnSDe1HHsTNg==" spinCount="100000" sheet="1" formatColumns="0"/>
  <mergeCells count="2">
    <mergeCell ref="C11:C12"/>
    <mergeCell ref="A2:B2"/>
  </mergeCells>
  <pageMargins left="0.78740157480314965" right="0.78740157480314965" top="1.1811023622047245" bottom="0.39370078740157483" header="0.39370078740157483" footer="0.39370078740157483"/>
  <pageSetup paperSize="9" scale="94" fitToHeight="0" orientation="portrait" blackAndWhite="1" r:id="rId1"/>
  <headerFooter scaleWithDoc="0" alignWithMargins="0">
    <oddHeader>&amp;R&amp;"Times New Roman,Regular"&amp;A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3E389-E6DB-455F-9CCD-231243D9795A}">
  <sheetPr>
    <tabColor theme="0"/>
    <pageSetUpPr fitToPage="1"/>
  </sheetPr>
  <dimension ref="A1:N48"/>
  <sheetViews>
    <sheetView showGridLines="0" zoomScaleNormal="100" zoomScaleSheetLayoutView="100" workbookViewId="0">
      <pane ySplit="10" topLeftCell="A24" activePane="bottomLeft" state="frozen"/>
      <selection activeCell="A37" sqref="A37"/>
      <selection pane="bottomLeft" activeCell="J1" sqref="J1:K3"/>
    </sheetView>
  </sheetViews>
  <sheetFormatPr defaultColWidth="9.140625" defaultRowHeight="12.75"/>
  <cols>
    <col min="1" max="1" width="6.7109375" style="5" customWidth="1"/>
    <col min="2" max="2" width="38.7109375" style="5" customWidth="1"/>
    <col min="3" max="3" width="14.7109375" style="2" hidden="1" customWidth="1"/>
    <col min="4" max="4" width="14.7109375" style="6" hidden="1" customWidth="1"/>
    <col min="5" max="5" width="14.7109375" style="6" customWidth="1"/>
    <col min="6" max="6" width="11.28515625" style="6" hidden="1" customWidth="1"/>
    <col min="7" max="11" width="14.7109375" style="6" customWidth="1"/>
    <col min="12" max="12" width="5.85546875" style="3" customWidth="1"/>
    <col min="13" max="13" width="12.85546875" style="6" hidden="1" customWidth="1"/>
    <col min="14" max="14" width="39.5703125" style="3" customWidth="1"/>
    <col min="15" max="256" width="9.140625" style="3"/>
    <col min="257" max="257" width="6.7109375" style="3" customWidth="1"/>
    <col min="258" max="258" width="38.7109375" style="3" customWidth="1"/>
    <col min="259" max="260" width="0" style="3" hidden="1" customWidth="1"/>
    <col min="261" max="261" width="14.7109375" style="3" customWidth="1"/>
    <col min="262" max="262" width="0" style="3" hidden="1" customWidth="1"/>
    <col min="263" max="267" width="14.7109375" style="3" customWidth="1"/>
    <col min="268" max="268" width="5.85546875" style="3" customWidth="1"/>
    <col min="269" max="269" width="0" style="3" hidden="1" customWidth="1"/>
    <col min="270" max="270" width="39.5703125" style="3" customWidth="1"/>
    <col min="271" max="512" width="9.140625" style="3"/>
    <col min="513" max="513" width="6.7109375" style="3" customWidth="1"/>
    <col min="514" max="514" width="38.7109375" style="3" customWidth="1"/>
    <col min="515" max="516" width="0" style="3" hidden="1" customWidth="1"/>
    <col min="517" max="517" width="14.7109375" style="3" customWidth="1"/>
    <col min="518" max="518" width="0" style="3" hidden="1" customWidth="1"/>
    <col min="519" max="523" width="14.7109375" style="3" customWidth="1"/>
    <col min="524" max="524" width="5.85546875" style="3" customWidth="1"/>
    <col min="525" max="525" width="0" style="3" hidden="1" customWidth="1"/>
    <col min="526" max="526" width="39.5703125" style="3" customWidth="1"/>
    <col min="527" max="768" width="9.140625" style="3"/>
    <col min="769" max="769" width="6.7109375" style="3" customWidth="1"/>
    <col min="770" max="770" width="38.7109375" style="3" customWidth="1"/>
    <col min="771" max="772" width="0" style="3" hidden="1" customWidth="1"/>
    <col min="773" max="773" width="14.7109375" style="3" customWidth="1"/>
    <col min="774" max="774" width="0" style="3" hidden="1" customWidth="1"/>
    <col min="775" max="779" width="14.7109375" style="3" customWidth="1"/>
    <col min="780" max="780" width="5.85546875" style="3" customWidth="1"/>
    <col min="781" max="781" width="0" style="3" hidden="1" customWidth="1"/>
    <col min="782" max="782" width="39.5703125" style="3" customWidth="1"/>
    <col min="783" max="1024" width="9.140625" style="3"/>
    <col min="1025" max="1025" width="6.7109375" style="3" customWidth="1"/>
    <col min="1026" max="1026" width="38.7109375" style="3" customWidth="1"/>
    <col min="1027" max="1028" width="0" style="3" hidden="1" customWidth="1"/>
    <col min="1029" max="1029" width="14.7109375" style="3" customWidth="1"/>
    <col min="1030" max="1030" width="0" style="3" hidden="1" customWidth="1"/>
    <col min="1031" max="1035" width="14.7109375" style="3" customWidth="1"/>
    <col min="1036" max="1036" width="5.85546875" style="3" customWidth="1"/>
    <col min="1037" max="1037" width="0" style="3" hidden="1" customWidth="1"/>
    <col min="1038" max="1038" width="39.5703125" style="3" customWidth="1"/>
    <col min="1039" max="1280" width="9.140625" style="3"/>
    <col min="1281" max="1281" width="6.7109375" style="3" customWidth="1"/>
    <col min="1282" max="1282" width="38.7109375" style="3" customWidth="1"/>
    <col min="1283" max="1284" width="0" style="3" hidden="1" customWidth="1"/>
    <col min="1285" max="1285" width="14.7109375" style="3" customWidth="1"/>
    <col min="1286" max="1286" width="0" style="3" hidden="1" customWidth="1"/>
    <col min="1287" max="1291" width="14.7109375" style="3" customWidth="1"/>
    <col min="1292" max="1292" width="5.85546875" style="3" customWidth="1"/>
    <col min="1293" max="1293" width="0" style="3" hidden="1" customWidth="1"/>
    <col min="1294" max="1294" width="39.5703125" style="3" customWidth="1"/>
    <col min="1295" max="1536" width="9.140625" style="3"/>
    <col min="1537" max="1537" width="6.7109375" style="3" customWidth="1"/>
    <col min="1538" max="1538" width="38.7109375" style="3" customWidth="1"/>
    <col min="1539" max="1540" width="0" style="3" hidden="1" customWidth="1"/>
    <col min="1541" max="1541" width="14.7109375" style="3" customWidth="1"/>
    <col min="1542" max="1542" width="0" style="3" hidden="1" customWidth="1"/>
    <col min="1543" max="1547" width="14.7109375" style="3" customWidth="1"/>
    <col min="1548" max="1548" width="5.85546875" style="3" customWidth="1"/>
    <col min="1549" max="1549" width="0" style="3" hidden="1" customWidth="1"/>
    <col min="1550" max="1550" width="39.5703125" style="3" customWidth="1"/>
    <col min="1551" max="1792" width="9.140625" style="3"/>
    <col min="1793" max="1793" width="6.7109375" style="3" customWidth="1"/>
    <col min="1794" max="1794" width="38.7109375" style="3" customWidth="1"/>
    <col min="1795" max="1796" width="0" style="3" hidden="1" customWidth="1"/>
    <col min="1797" max="1797" width="14.7109375" style="3" customWidth="1"/>
    <col min="1798" max="1798" width="0" style="3" hidden="1" customWidth="1"/>
    <col min="1799" max="1803" width="14.7109375" style="3" customWidth="1"/>
    <col min="1804" max="1804" width="5.85546875" style="3" customWidth="1"/>
    <col min="1805" max="1805" width="0" style="3" hidden="1" customWidth="1"/>
    <col min="1806" max="1806" width="39.5703125" style="3" customWidth="1"/>
    <col min="1807" max="2048" width="9.140625" style="3"/>
    <col min="2049" max="2049" width="6.7109375" style="3" customWidth="1"/>
    <col min="2050" max="2050" width="38.7109375" style="3" customWidth="1"/>
    <col min="2051" max="2052" width="0" style="3" hidden="1" customWidth="1"/>
    <col min="2053" max="2053" width="14.7109375" style="3" customWidth="1"/>
    <col min="2054" max="2054" width="0" style="3" hidden="1" customWidth="1"/>
    <col min="2055" max="2059" width="14.7109375" style="3" customWidth="1"/>
    <col min="2060" max="2060" width="5.85546875" style="3" customWidth="1"/>
    <col min="2061" max="2061" width="0" style="3" hidden="1" customWidth="1"/>
    <col min="2062" max="2062" width="39.5703125" style="3" customWidth="1"/>
    <col min="2063" max="2304" width="9.140625" style="3"/>
    <col min="2305" max="2305" width="6.7109375" style="3" customWidth="1"/>
    <col min="2306" max="2306" width="38.7109375" style="3" customWidth="1"/>
    <col min="2307" max="2308" width="0" style="3" hidden="1" customWidth="1"/>
    <col min="2309" max="2309" width="14.7109375" style="3" customWidth="1"/>
    <col min="2310" max="2310" width="0" style="3" hidden="1" customWidth="1"/>
    <col min="2311" max="2315" width="14.7109375" style="3" customWidth="1"/>
    <col min="2316" max="2316" width="5.85546875" style="3" customWidth="1"/>
    <col min="2317" max="2317" width="0" style="3" hidden="1" customWidth="1"/>
    <col min="2318" max="2318" width="39.5703125" style="3" customWidth="1"/>
    <col min="2319" max="2560" width="9.140625" style="3"/>
    <col min="2561" max="2561" width="6.7109375" style="3" customWidth="1"/>
    <col min="2562" max="2562" width="38.7109375" style="3" customWidth="1"/>
    <col min="2563" max="2564" width="0" style="3" hidden="1" customWidth="1"/>
    <col min="2565" max="2565" width="14.7109375" style="3" customWidth="1"/>
    <col min="2566" max="2566" width="0" style="3" hidden="1" customWidth="1"/>
    <col min="2567" max="2571" width="14.7109375" style="3" customWidth="1"/>
    <col min="2572" max="2572" width="5.85546875" style="3" customWidth="1"/>
    <col min="2573" max="2573" width="0" style="3" hidden="1" customWidth="1"/>
    <col min="2574" max="2574" width="39.5703125" style="3" customWidth="1"/>
    <col min="2575" max="2816" width="9.140625" style="3"/>
    <col min="2817" max="2817" width="6.7109375" style="3" customWidth="1"/>
    <col min="2818" max="2818" width="38.7109375" style="3" customWidth="1"/>
    <col min="2819" max="2820" width="0" style="3" hidden="1" customWidth="1"/>
    <col min="2821" max="2821" width="14.7109375" style="3" customWidth="1"/>
    <col min="2822" max="2822" width="0" style="3" hidden="1" customWidth="1"/>
    <col min="2823" max="2827" width="14.7109375" style="3" customWidth="1"/>
    <col min="2828" max="2828" width="5.85546875" style="3" customWidth="1"/>
    <col min="2829" max="2829" width="0" style="3" hidden="1" customWidth="1"/>
    <col min="2830" max="2830" width="39.5703125" style="3" customWidth="1"/>
    <col min="2831" max="3072" width="9.140625" style="3"/>
    <col min="3073" max="3073" width="6.7109375" style="3" customWidth="1"/>
    <col min="3074" max="3074" width="38.7109375" style="3" customWidth="1"/>
    <col min="3075" max="3076" width="0" style="3" hidden="1" customWidth="1"/>
    <col min="3077" max="3077" width="14.7109375" style="3" customWidth="1"/>
    <col min="3078" max="3078" width="0" style="3" hidden="1" customWidth="1"/>
    <col min="3079" max="3083" width="14.7109375" style="3" customWidth="1"/>
    <col min="3084" max="3084" width="5.85546875" style="3" customWidth="1"/>
    <col min="3085" max="3085" width="0" style="3" hidden="1" customWidth="1"/>
    <col min="3086" max="3086" width="39.5703125" style="3" customWidth="1"/>
    <col min="3087" max="3328" width="9.140625" style="3"/>
    <col min="3329" max="3329" width="6.7109375" style="3" customWidth="1"/>
    <col min="3330" max="3330" width="38.7109375" style="3" customWidth="1"/>
    <col min="3331" max="3332" width="0" style="3" hidden="1" customWidth="1"/>
    <col min="3333" max="3333" width="14.7109375" style="3" customWidth="1"/>
    <col min="3334" max="3334" width="0" style="3" hidden="1" customWidth="1"/>
    <col min="3335" max="3339" width="14.7109375" style="3" customWidth="1"/>
    <col min="3340" max="3340" width="5.85546875" style="3" customWidth="1"/>
    <col min="3341" max="3341" width="0" style="3" hidden="1" customWidth="1"/>
    <col min="3342" max="3342" width="39.5703125" style="3" customWidth="1"/>
    <col min="3343" max="3584" width="9.140625" style="3"/>
    <col min="3585" max="3585" width="6.7109375" style="3" customWidth="1"/>
    <col min="3586" max="3586" width="38.7109375" style="3" customWidth="1"/>
    <col min="3587" max="3588" width="0" style="3" hidden="1" customWidth="1"/>
    <col min="3589" max="3589" width="14.7109375" style="3" customWidth="1"/>
    <col min="3590" max="3590" width="0" style="3" hidden="1" customWidth="1"/>
    <col min="3591" max="3595" width="14.7109375" style="3" customWidth="1"/>
    <col min="3596" max="3596" width="5.85546875" style="3" customWidth="1"/>
    <col min="3597" max="3597" width="0" style="3" hidden="1" customWidth="1"/>
    <col min="3598" max="3598" width="39.5703125" style="3" customWidth="1"/>
    <col min="3599" max="3840" width="9.140625" style="3"/>
    <col min="3841" max="3841" width="6.7109375" style="3" customWidth="1"/>
    <col min="3842" max="3842" width="38.7109375" style="3" customWidth="1"/>
    <col min="3843" max="3844" width="0" style="3" hidden="1" customWidth="1"/>
    <col min="3845" max="3845" width="14.7109375" style="3" customWidth="1"/>
    <col min="3846" max="3846" width="0" style="3" hidden="1" customWidth="1"/>
    <col min="3847" max="3851" width="14.7109375" style="3" customWidth="1"/>
    <col min="3852" max="3852" width="5.85546875" style="3" customWidth="1"/>
    <col min="3853" max="3853" width="0" style="3" hidden="1" customWidth="1"/>
    <col min="3854" max="3854" width="39.5703125" style="3" customWidth="1"/>
    <col min="3855" max="4096" width="9.140625" style="3"/>
    <col min="4097" max="4097" width="6.7109375" style="3" customWidth="1"/>
    <col min="4098" max="4098" width="38.7109375" style="3" customWidth="1"/>
    <col min="4099" max="4100" width="0" style="3" hidden="1" customWidth="1"/>
    <col min="4101" max="4101" width="14.7109375" style="3" customWidth="1"/>
    <col min="4102" max="4102" width="0" style="3" hidden="1" customWidth="1"/>
    <col min="4103" max="4107" width="14.7109375" style="3" customWidth="1"/>
    <col min="4108" max="4108" width="5.85546875" style="3" customWidth="1"/>
    <col min="4109" max="4109" width="0" style="3" hidden="1" customWidth="1"/>
    <col min="4110" max="4110" width="39.5703125" style="3" customWidth="1"/>
    <col min="4111" max="4352" width="9.140625" style="3"/>
    <col min="4353" max="4353" width="6.7109375" style="3" customWidth="1"/>
    <col min="4354" max="4354" width="38.7109375" style="3" customWidth="1"/>
    <col min="4355" max="4356" width="0" style="3" hidden="1" customWidth="1"/>
    <col min="4357" max="4357" width="14.7109375" style="3" customWidth="1"/>
    <col min="4358" max="4358" width="0" style="3" hidden="1" customWidth="1"/>
    <col min="4359" max="4363" width="14.7109375" style="3" customWidth="1"/>
    <col min="4364" max="4364" width="5.85546875" style="3" customWidth="1"/>
    <col min="4365" max="4365" width="0" style="3" hidden="1" customWidth="1"/>
    <col min="4366" max="4366" width="39.5703125" style="3" customWidth="1"/>
    <col min="4367" max="4608" width="9.140625" style="3"/>
    <col min="4609" max="4609" width="6.7109375" style="3" customWidth="1"/>
    <col min="4610" max="4610" width="38.7109375" style="3" customWidth="1"/>
    <col min="4611" max="4612" width="0" style="3" hidden="1" customWidth="1"/>
    <col min="4613" max="4613" width="14.7109375" style="3" customWidth="1"/>
    <col min="4614" max="4614" width="0" style="3" hidden="1" customWidth="1"/>
    <col min="4615" max="4619" width="14.7109375" style="3" customWidth="1"/>
    <col min="4620" max="4620" width="5.85546875" style="3" customWidth="1"/>
    <col min="4621" max="4621" width="0" style="3" hidden="1" customWidth="1"/>
    <col min="4622" max="4622" width="39.5703125" style="3" customWidth="1"/>
    <col min="4623" max="4864" width="9.140625" style="3"/>
    <col min="4865" max="4865" width="6.7109375" style="3" customWidth="1"/>
    <col min="4866" max="4866" width="38.7109375" style="3" customWidth="1"/>
    <col min="4867" max="4868" width="0" style="3" hidden="1" customWidth="1"/>
    <col min="4869" max="4869" width="14.7109375" style="3" customWidth="1"/>
    <col min="4870" max="4870" width="0" style="3" hidden="1" customWidth="1"/>
    <col min="4871" max="4875" width="14.7109375" style="3" customWidth="1"/>
    <col min="4876" max="4876" width="5.85546875" style="3" customWidth="1"/>
    <col min="4877" max="4877" width="0" style="3" hidden="1" customWidth="1"/>
    <col min="4878" max="4878" width="39.5703125" style="3" customWidth="1"/>
    <col min="4879" max="5120" width="9.140625" style="3"/>
    <col min="5121" max="5121" width="6.7109375" style="3" customWidth="1"/>
    <col min="5122" max="5122" width="38.7109375" style="3" customWidth="1"/>
    <col min="5123" max="5124" width="0" style="3" hidden="1" customWidth="1"/>
    <col min="5125" max="5125" width="14.7109375" style="3" customWidth="1"/>
    <col min="5126" max="5126" width="0" style="3" hidden="1" customWidth="1"/>
    <col min="5127" max="5131" width="14.7109375" style="3" customWidth="1"/>
    <col min="5132" max="5132" width="5.85546875" style="3" customWidth="1"/>
    <col min="5133" max="5133" width="0" style="3" hidden="1" customWidth="1"/>
    <col min="5134" max="5134" width="39.5703125" style="3" customWidth="1"/>
    <col min="5135" max="5376" width="9.140625" style="3"/>
    <col min="5377" max="5377" width="6.7109375" style="3" customWidth="1"/>
    <col min="5378" max="5378" width="38.7109375" style="3" customWidth="1"/>
    <col min="5379" max="5380" width="0" style="3" hidden="1" customWidth="1"/>
    <col min="5381" max="5381" width="14.7109375" style="3" customWidth="1"/>
    <col min="5382" max="5382" width="0" style="3" hidden="1" customWidth="1"/>
    <col min="5383" max="5387" width="14.7109375" style="3" customWidth="1"/>
    <col min="5388" max="5388" width="5.85546875" style="3" customWidth="1"/>
    <col min="5389" max="5389" width="0" style="3" hidden="1" customWidth="1"/>
    <col min="5390" max="5390" width="39.5703125" style="3" customWidth="1"/>
    <col min="5391" max="5632" width="9.140625" style="3"/>
    <col min="5633" max="5633" width="6.7109375" style="3" customWidth="1"/>
    <col min="5634" max="5634" width="38.7109375" style="3" customWidth="1"/>
    <col min="5635" max="5636" width="0" style="3" hidden="1" customWidth="1"/>
    <col min="5637" max="5637" width="14.7109375" style="3" customWidth="1"/>
    <col min="5638" max="5638" width="0" style="3" hidden="1" customWidth="1"/>
    <col min="5639" max="5643" width="14.7109375" style="3" customWidth="1"/>
    <col min="5644" max="5644" width="5.85546875" style="3" customWidth="1"/>
    <col min="5645" max="5645" width="0" style="3" hidden="1" customWidth="1"/>
    <col min="5646" max="5646" width="39.5703125" style="3" customWidth="1"/>
    <col min="5647" max="5888" width="9.140625" style="3"/>
    <col min="5889" max="5889" width="6.7109375" style="3" customWidth="1"/>
    <col min="5890" max="5890" width="38.7109375" style="3" customWidth="1"/>
    <col min="5891" max="5892" width="0" style="3" hidden="1" customWidth="1"/>
    <col min="5893" max="5893" width="14.7109375" style="3" customWidth="1"/>
    <col min="5894" max="5894" width="0" style="3" hidden="1" customWidth="1"/>
    <col min="5895" max="5899" width="14.7109375" style="3" customWidth="1"/>
    <col min="5900" max="5900" width="5.85546875" style="3" customWidth="1"/>
    <col min="5901" max="5901" width="0" style="3" hidden="1" customWidth="1"/>
    <col min="5902" max="5902" width="39.5703125" style="3" customWidth="1"/>
    <col min="5903" max="6144" width="9.140625" style="3"/>
    <col min="6145" max="6145" width="6.7109375" style="3" customWidth="1"/>
    <col min="6146" max="6146" width="38.7109375" style="3" customWidth="1"/>
    <col min="6147" max="6148" width="0" style="3" hidden="1" customWidth="1"/>
    <col min="6149" max="6149" width="14.7109375" style="3" customWidth="1"/>
    <col min="6150" max="6150" width="0" style="3" hidden="1" customWidth="1"/>
    <col min="6151" max="6155" width="14.7109375" style="3" customWidth="1"/>
    <col min="6156" max="6156" width="5.85546875" style="3" customWidth="1"/>
    <col min="6157" max="6157" width="0" style="3" hidden="1" customWidth="1"/>
    <col min="6158" max="6158" width="39.5703125" style="3" customWidth="1"/>
    <col min="6159" max="6400" width="9.140625" style="3"/>
    <col min="6401" max="6401" width="6.7109375" style="3" customWidth="1"/>
    <col min="6402" max="6402" width="38.7109375" style="3" customWidth="1"/>
    <col min="6403" max="6404" width="0" style="3" hidden="1" customWidth="1"/>
    <col min="6405" max="6405" width="14.7109375" style="3" customWidth="1"/>
    <col min="6406" max="6406" width="0" style="3" hidden="1" customWidth="1"/>
    <col min="6407" max="6411" width="14.7109375" style="3" customWidth="1"/>
    <col min="6412" max="6412" width="5.85546875" style="3" customWidth="1"/>
    <col min="6413" max="6413" width="0" style="3" hidden="1" customWidth="1"/>
    <col min="6414" max="6414" width="39.5703125" style="3" customWidth="1"/>
    <col min="6415" max="6656" width="9.140625" style="3"/>
    <col min="6657" max="6657" width="6.7109375" style="3" customWidth="1"/>
    <col min="6658" max="6658" width="38.7109375" style="3" customWidth="1"/>
    <col min="6659" max="6660" width="0" style="3" hidden="1" customWidth="1"/>
    <col min="6661" max="6661" width="14.7109375" style="3" customWidth="1"/>
    <col min="6662" max="6662" width="0" style="3" hidden="1" customWidth="1"/>
    <col min="6663" max="6667" width="14.7109375" style="3" customWidth="1"/>
    <col min="6668" max="6668" width="5.85546875" style="3" customWidth="1"/>
    <col min="6669" max="6669" width="0" style="3" hidden="1" customWidth="1"/>
    <col min="6670" max="6670" width="39.5703125" style="3" customWidth="1"/>
    <col min="6671" max="6912" width="9.140625" style="3"/>
    <col min="6913" max="6913" width="6.7109375" style="3" customWidth="1"/>
    <col min="6914" max="6914" width="38.7109375" style="3" customWidth="1"/>
    <col min="6915" max="6916" width="0" style="3" hidden="1" customWidth="1"/>
    <col min="6917" max="6917" width="14.7109375" style="3" customWidth="1"/>
    <col min="6918" max="6918" width="0" style="3" hidden="1" customWidth="1"/>
    <col min="6919" max="6923" width="14.7109375" style="3" customWidth="1"/>
    <col min="6924" max="6924" width="5.85546875" style="3" customWidth="1"/>
    <col min="6925" max="6925" width="0" style="3" hidden="1" customWidth="1"/>
    <col min="6926" max="6926" width="39.5703125" style="3" customWidth="1"/>
    <col min="6927" max="7168" width="9.140625" style="3"/>
    <col min="7169" max="7169" width="6.7109375" style="3" customWidth="1"/>
    <col min="7170" max="7170" width="38.7109375" style="3" customWidth="1"/>
    <col min="7171" max="7172" width="0" style="3" hidden="1" customWidth="1"/>
    <col min="7173" max="7173" width="14.7109375" style="3" customWidth="1"/>
    <col min="7174" max="7174" width="0" style="3" hidden="1" customWidth="1"/>
    <col min="7175" max="7179" width="14.7109375" style="3" customWidth="1"/>
    <col min="7180" max="7180" width="5.85546875" style="3" customWidth="1"/>
    <col min="7181" max="7181" width="0" style="3" hidden="1" customWidth="1"/>
    <col min="7182" max="7182" width="39.5703125" style="3" customWidth="1"/>
    <col min="7183" max="7424" width="9.140625" style="3"/>
    <col min="7425" max="7425" width="6.7109375" style="3" customWidth="1"/>
    <col min="7426" max="7426" width="38.7109375" style="3" customWidth="1"/>
    <col min="7427" max="7428" width="0" style="3" hidden="1" customWidth="1"/>
    <col min="7429" max="7429" width="14.7109375" style="3" customWidth="1"/>
    <col min="7430" max="7430" width="0" style="3" hidden="1" customWidth="1"/>
    <col min="7431" max="7435" width="14.7109375" style="3" customWidth="1"/>
    <col min="7436" max="7436" width="5.85546875" style="3" customWidth="1"/>
    <col min="7437" max="7437" width="0" style="3" hidden="1" customWidth="1"/>
    <col min="7438" max="7438" width="39.5703125" style="3" customWidth="1"/>
    <col min="7439" max="7680" width="9.140625" style="3"/>
    <col min="7681" max="7681" width="6.7109375" style="3" customWidth="1"/>
    <col min="7682" max="7682" width="38.7109375" style="3" customWidth="1"/>
    <col min="7683" max="7684" width="0" style="3" hidden="1" customWidth="1"/>
    <col min="7685" max="7685" width="14.7109375" style="3" customWidth="1"/>
    <col min="7686" max="7686" width="0" style="3" hidden="1" customWidth="1"/>
    <col min="7687" max="7691" width="14.7109375" style="3" customWidth="1"/>
    <col min="7692" max="7692" width="5.85546875" style="3" customWidth="1"/>
    <col min="7693" max="7693" width="0" style="3" hidden="1" customWidth="1"/>
    <col min="7694" max="7694" width="39.5703125" style="3" customWidth="1"/>
    <col min="7695" max="7936" width="9.140625" style="3"/>
    <col min="7937" max="7937" width="6.7109375" style="3" customWidth="1"/>
    <col min="7938" max="7938" width="38.7109375" style="3" customWidth="1"/>
    <col min="7939" max="7940" width="0" style="3" hidden="1" customWidth="1"/>
    <col min="7941" max="7941" width="14.7109375" style="3" customWidth="1"/>
    <col min="7942" max="7942" width="0" style="3" hidden="1" customWidth="1"/>
    <col min="7943" max="7947" width="14.7109375" style="3" customWidth="1"/>
    <col min="7948" max="7948" width="5.85546875" style="3" customWidth="1"/>
    <col min="7949" max="7949" width="0" style="3" hidden="1" customWidth="1"/>
    <col min="7950" max="7950" width="39.5703125" style="3" customWidth="1"/>
    <col min="7951" max="8192" width="9.140625" style="3"/>
    <col min="8193" max="8193" width="6.7109375" style="3" customWidth="1"/>
    <col min="8194" max="8194" width="38.7109375" style="3" customWidth="1"/>
    <col min="8195" max="8196" width="0" style="3" hidden="1" customWidth="1"/>
    <col min="8197" max="8197" width="14.7109375" style="3" customWidth="1"/>
    <col min="8198" max="8198" width="0" style="3" hidden="1" customWidth="1"/>
    <col min="8199" max="8203" width="14.7109375" style="3" customWidth="1"/>
    <col min="8204" max="8204" width="5.85546875" style="3" customWidth="1"/>
    <col min="8205" max="8205" width="0" style="3" hidden="1" customWidth="1"/>
    <col min="8206" max="8206" width="39.5703125" style="3" customWidth="1"/>
    <col min="8207" max="8448" width="9.140625" style="3"/>
    <col min="8449" max="8449" width="6.7109375" style="3" customWidth="1"/>
    <col min="8450" max="8450" width="38.7109375" style="3" customWidth="1"/>
    <col min="8451" max="8452" width="0" style="3" hidden="1" customWidth="1"/>
    <col min="8453" max="8453" width="14.7109375" style="3" customWidth="1"/>
    <col min="8454" max="8454" width="0" style="3" hidden="1" customWidth="1"/>
    <col min="8455" max="8459" width="14.7109375" style="3" customWidth="1"/>
    <col min="8460" max="8460" width="5.85546875" style="3" customWidth="1"/>
    <col min="8461" max="8461" width="0" style="3" hidden="1" customWidth="1"/>
    <col min="8462" max="8462" width="39.5703125" style="3" customWidth="1"/>
    <col min="8463" max="8704" width="9.140625" style="3"/>
    <col min="8705" max="8705" width="6.7109375" style="3" customWidth="1"/>
    <col min="8706" max="8706" width="38.7109375" style="3" customWidth="1"/>
    <col min="8707" max="8708" width="0" style="3" hidden="1" customWidth="1"/>
    <col min="8709" max="8709" width="14.7109375" style="3" customWidth="1"/>
    <col min="8710" max="8710" width="0" style="3" hidden="1" customWidth="1"/>
    <col min="8711" max="8715" width="14.7109375" style="3" customWidth="1"/>
    <col min="8716" max="8716" width="5.85546875" style="3" customWidth="1"/>
    <col min="8717" max="8717" width="0" style="3" hidden="1" customWidth="1"/>
    <col min="8718" max="8718" width="39.5703125" style="3" customWidth="1"/>
    <col min="8719" max="8960" width="9.140625" style="3"/>
    <col min="8961" max="8961" width="6.7109375" style="3" customWidth="1"/>
    <col min="8962" max="8962" width="38.7109375" style="3" customWidth="1"/>
    <col min="8963" max="8964" width="0" style="3" hidden="1" customWidth="1"/>
    <col min="8965" max="8965" width="14.7109375" style="3" customWidth="1"/>
    <col min="8966" max="8966" width="0" style="3" hidden="1" customWidth="1"/>
    <col min="8967" max="8971" width="14.7109375" style="3" customWidth="1"/>
    <col min="8972" max="8972" width="5.85546875" style="3" customWidth="1"/>
    <col min="8973" max="8973" width="0" style="3" hidden="1" customWidth="1"/>
    <col min="8974" max="8974" width="39.5703125" style="3" customWidth="1"/>
    <col min="8975" max="9216" width="9.140625" style="3"/>
    <col min="9217" max="9217" width="6.7109375" style="3" customWidth="1"/>
    <col min="9218" max="9218" width="38.7109375" style="3" customWidth="1"/>
    <col min="9219" max="9220" width="0" style="3" hidden="1" customWidth="1"/>
    <col min="9221" max="9221" width="14.7109375" style="3" customWidth="1"/>
    <col min="9222" max="9222" width="0" style="3" hidden="1" customWidth="1"/>
    <col min="9223" max="9227" width="14.7109375" style="3" customWidth="1"/>
    <col min="9228" max="9228" width="5.85546875" style="3" customWidth="1"/>
    <col min="9229" max="9229" width="0" style="3" hidden="1" customWidth="1"/>
    <col min="9230" max="9230" width="39.5703125" style="3" customWidth="1"/>
    <col min="9231" max="9472" width="9.140625" style="3"/>
    <col min="9473" max="9473" width="6.7109375" style="3" customWidth="1"/>
    <col min="9474" max="9474" width="38.7109375" style="3" customWidth="1"/>
    <col min="9475" max="9476" width="0" style="3" hidden="1" customWidth="1"/>
    <col min="9477" max="9477" width="14.7109375" style="3" customWidth="1"/>
    <col min="9478" max="9478" width="0" style="3" hidden="1" customWidth="1"/>
    <col min="9479" max="9483" width="14.7109375" style="3" customWidth="1"/>
    <col min="9484" max="9484" width="5.85546875" style="3" customWidth="1"/>
    <col min="9485" max="9485" width="0" style="3" hidden="1" customWidth="1"/>
    <col min="9486" max="9486" width="39.5703125" style="3" customWidth="1"/>
    <col min="9487" max="9728" width="9.140625" style="3"/>
    <col min="9729" max="9729" width="6.7109375" style="3" customWidth="1"/>
    <col min="9730" max="9730" width="38.7109375" style="3" customWidth="1"/>
    <col min="9731" max="9732" width="0" style="3" hidden="1" customWidth="1"/>
    <col min="9733" max="9733" width="14.7109375" style="3" customWidth="1"/>
    <col min="9734" max="9734" width="0" style="3" hidden="1" customWidth="1"/>
    <col min="9735" max="9739" width="14.7109375" style="3" customWidth="1"/>
    <col min="9740" max="9740" width="5.85546875" style="3" customWidth="1"/>
    <col min="9741" max="9741" width="0" style="3" hidden="1" customWidth="1"/>
    <col min="9742" max="9742" width="39.5703125" style="3" customWidth="1"/>
    <col min="9743" max="9984" width="9.140625" style="3"/>
    <col min="9985" max="9985" width="6.7109375" style="3" customWidth="1"/>
    <col min="9986" max="9986" width="38.7109375" style="3" customWidth="1"/>
    <col min="9987" max="9988" width="0" style="3" hidden="1" customWidth="1"/>
    <col min="9989" max="9989" width="14.7109375" style="3" customWidth="1"/>
    <col min="9990" max="9990" width="0" style="3" hidden="1" customWidth="1"/>
    <col min="9991" max="9995" width="14.7109375" style="3" customWidth="1"/>
    <col min="9996" max="9996" width="5.85546875" style="3" customWidth="1"/>
    <col min="9997" max="9997" width="0" style="3" hidden="1" customWidth="1"/>
    <col min="9998" max="9998" width="39.5703125" style="3" customWidth="1"/>
    <col min="9999" max="10240" width="9.140625" style="3"/>
    <col min="10241" max="10241" width="6.7109375" style="3" customWidth="1"/>
    <col min="10242" max="10242" width="38.7109375" style="3" customWidth="1"/>
    <col min="10243" max="10244" width="0" style="3" hidden="1" customWidth="1"/>
    <col min="10245" max="10245" width="14.7109375" style="3" customWidth="1"/>
    <col min="10246" max="10246" width="0" style="3" hidden="1" customWidth="1"/>
    <col min="10247" max="10251" width="14.7109375" style="3" customWidth="1"/>
    <col min="10252" max="10252" width="5.85546875" style="3" customWidth="1"/>
    <col min="10253" max="10253" width="0" style="3" hidden="1" customWidth="1"/>
    <col min="10254" max="10254" width="39.5703125" style="3" customWidth="1"/>
    <col min="10255" max="10496" width="9.140625" style="3"/>
    <col min="10497" max="10497" width="6.7109375" style="3" customWidth="1"/>
    <col min="10498" max="10498" width="38.7109375" style="3" customWidth="1"/>
    <col min="10499" max="10500" width="0" style="3" hidden="1" customWidth="1"/>
    <col min="10501" max="10501" width="14.7109375" style="3" customWidth="1"/>
    <col min="10502" max="10502" width="0" style="3" hidden="1" customWidth="1"/>
    <col min="10503" max="10507" width="14.7109375" style="3" customWidth="1"/>
    <col min="10508" max="10508" width="5.85546875" style="3" customWidth="1"/>
    <col min="10509" max="10509" width="0" style="3" hidden="1" customWidth="1"/>
    <col min="10510" max="10510" width="39.5703125" style="3" customWidth="1"/>
    <col min="10511" max="10752" width="9.140625" style="3"/>
    <col min="10753" max="10753" width="6.7109375" style="3" customWidth="1"/>
    <col min="10754" max="10754" width="38.7109375" style="3" customWidth="1"/>
    <col min="10755" max="10756" width="0" style="3" hidden="1" customWidth="1"/>
    <col min="10757" max="10757" width="14.7109375" style="3" customWidth="1"/>
    <col min="10758" max="10758" width="0" style="3" hidden="1" customWidth="1"/>
    <col min="10759" max="10763" width="14.7109375" style="3" customWidth="1"/>
    <col min="10764" max="10764" width="5.85546875" style="3" customWidth="1"/>
    <col min="10765" max="10765" width="0" style="3" hidden="1" customWidth="1"/>
    <col min="10766" max="10766" width="39.5703125" style="3" customWidth="1"/>
    <col min="10767" max="11008" width="9.140625" style="3"/>
    <col min="11009" max="11009" width="6.7109375" style="3" customWidth="1"/>
    <col min="11010" max="11010" width="38.7109375" style="3" customWidth="1"/>
    <col min="11011" max="11012" width="0" style="3" hidden="1" customWidth="1"/>
    <col min="11013" max="11013" width="14.7109375" style="3" customWidth="1"/>
    <col min="11014" max="11014" width="0" style="3" hidden="1" customWidth="1"/>
    <col min="11015" max="11019" width="14.7109375" style="3" customWidth="1"/>
    <col min="11020" max="11020" width="5.85546875" style="3" customWidth="1"/>
    <col min="11021" max="11021" width="0" style="3" hidden="1" customWidth="1"/>
    <col min="11022" max="11022" width="39.5703125" style="3" customWidth="1"/>
    <col min="11023" max="11264" width="9.140625" style="3"/>
    <col min="11265" max="11265" width="6.7109375" style="3" customWidth="1"/>
    <col min="11266" max="11266" width="38.7109375" style="3" customWidth="1"/>
    <col min="11267" max="11268" width="0" style="3" hidden="1" customWidth="1"/>
    <col min="11269" max="11269" width="14.7109375" style="3" customWidth="1"/>
    <col min="11270" max="11270" width="0" style="3" hidden="1" customWidth="1"/>
    <col min="11271" max="11275" width="14.7109375" style="3" customWidth="1"/>
    <col min="11276" max="11276" width="5.85546875" style="3" customWidth="1"/>
    <col min="11277" max="11277" width="0" style="3" hidden="1" customWidth="1"/>
    <col min="11278" max="11278" width="39.5703125" style="3" customWidth="1"/>
    <col min="11279" max="11520" width="9.140625" style="3"/>
    <col min="11521" max="11521" width="6.7109375" style="3" customWidth="1"/>
    <col min="11522" max="11522" width="38.7109375" style="3" customWidth="1"/>
    <col min="11523" max="11524" width="0" style="3" hidden="1" customWidth="1"/>
    <col min="11525" max="11525" width="14.7109375" style="3" customWidth="1"/>
    <col min="11526" max="11526" width="0" style="3" hidden="1" customWidth="1"/>
    <col min="11527" max="11531" width="14.7109375" style="3" customWidth="1"/>
    <col min="11532" max="11532" width="5.85546875" style="3" customWidth="1"/>
    <col min="11533" max="11533" width="0" style="3" hidden="1" customWidth="1"/>
    <col min="11534" max="11534" width="39.5703125" style="3" customWidth="1"/>
    <col min="11535" max="11776" width="9.140625" style="3"/>
    <col min="11777" max="11777" width="6.7109375" style="3" customWidth="1"/>
    <col min="11778" max="11778" width="38.7109375" style="3" customWidth="1"/>
    <col min="11779" max="11780" width="0" style="3" hidden="1" customWidth="1"/>
    <col min="11781" max="11781" width="14.7109375" style="3" customWidth="1"/>
    <col min="11782" max="11782" width="0" style="3" hidden="1" customWidth="1"/>
    <col min="11783" max="11787" width="14.7109375" style="3" customWidth="1"/>
    <col min="11788" max="11788" width="5.85546875" style="3" customWidth="1"/>
    <col min="11789" max="11789" width="0" style="3" hidden="1" customWidth="1"/>
    <col min="11790" max="11790" width="39.5703125" style="3" customWidth="1"/>
    <col min="11791" max="12032" width="9.140625" style="3"/>
    <col min="12033" max="12033" width="6.7109375" style="3" customWidth="1"/>
    <col min="12034" max="12034" width="38.7109375" style="3" customWidth="1"/>
    <col min="12035" max="12036" width="0" style="3" hidden="1" customWidth="1"/>
    <col min="12037" max="12037" width="14.7109375" style="3" customWidth="1"/>
    <col min="12038" max="12038" width="0" style="3" hidden="1" customWidth="1"/>
    <col min="12039" max="12043" width="14.7109375" style="3" customWidth="1"/>
    <col min="12044" max="12044" width="5.85546875" style="3" customWidth="1"/>
    <col min="12045" max="12045" width="0" style="3" hidden="1" customWidth="1"/>
    <col min="12046" max="12046" width="39.5703125" style="3" customWidth="1"/>
    <col min="12047" max="12288" width="9.140625" style="3"/>
    <col min="12289" max="12289" width="6.7109375" style="3" customWidth="1"/>
    <col min="12290" max="12290" width="38.7109375" style="3" customWidth="1"/>
    <col min="12291" max="12292" width="0" style="3" hidden="1" customWidth="1"/>
    <col min="12293" max="12293" width="14.7109375" style="3" customWidth="1"/>
    <col min="12294" max="12294" width="0" style="3" hidden="1" customWidth="1"/>
    <col min="12295" max="12299" width="14.7109375" style="3" customWidth="1"/>
    <col min="12300" max="12300" width="5.85546875" style="3" customWidth="1"/>
    <col min="12301" max="12301" width="0" style="3" hidden="1" customWidth="1"/>
    <col min="12302" max="12302" width="39.5703125" style="3" customWidth="1"/>
    <col min="12303" max="12544" width="9.140625" style="3"/>
    <col min="12545" max="12545" width="6.7109375" style="3" customWidth="1"/>
    <col min="12546" max="12546" width="38.7109375" style="3" customWidth="1"/>
    <col min="12547" max="12548" width="0" style="3" hidden="1" customWidth="1"/>
    <col min="12549" max="12549" width="14.7109375" style="3" customWidth="1"/>
    <col min="12550" max="12550" width="0" style="3" hidden="1" customWidth="1"/>
    <col min="12551" max="12555" width="14.7109375" style="3" customWidth="1"/>
    <col min="12556" max="12556" width="5.85546875" style="3" customWidth="1"/>
    <col min="12557" max="12557" width="0" style="3" hidden="1" customWidth="1"/>
    <col min="12558" max="12558" width="39.5703125" style="3" customWidth="1"/>
    <col min="12559" max="12800" width="9.140625" style="3"/>
    <col min="12801" max="12801" width="6.7109375" style="3" customWidth="1"/>
    <col min="12802" max="12802" width="38.7109375" style="3" customWidth="1"/>
    <col min="12803" max="12804" width="0" style="3" hidden="1" customWidth="1"/>
    <col min="12805" max="12805" width="14.7109375" style="3" customWidth="1"/>
    <col min="12806" max="12806" width="0" style="3" hidden="1" customWidth="1"/>
    <col min="12807" max="12811" width="14.7109375" style="3" customWidth="1"/>
    <col min="12812" max="12812" width="5.85546875" style="3" customWidth="1"/>
    <col min="12813" max="12813" width="0" style="3" hidden="1" customWidth="1"/>
    <col min="12814" max="12814" width="39.5703125" style="3" customWidth="1"/>
    <col min="12815" max="13056" width="9.140625" style="3"/>
    <col min="13057" max="13057" width="6.7109375" style="3" customWidth="1"/>
    <col min="13058" max="13058" width="38.7109375" style="3" customWidth="1"/>
    <col min="13059" max="13060" width="0" style="3" hidden="1" customWidth="1"/>
    <col min="13061" max="13061" width="14.7109375" style="3" customWidth="1"/>
    <col min="13062" max="13062" width="0" style="3" hidden="1" customWidth="1"/>
    <col min="13063" max="13067" width="14.7109375" style="3" customWidth="1"/>
    <col min="13068" max="13068" width="5.85546875" style="3" customWidth="1"/>
    <col min="13069" max="13069" width="0" style="3" hidden="1" customWidth="1"/>
    <col min="13070" max="13070" width="39.5703125" style="3" customWidth="1"/>
    <col min="13071" max="13312" width="9.140625" style="3"/>
    <col min="13313" max="13313" width="6.7109375" style="3" customWidth="1"/>
    <col min="13314" max="13314" width="38.7109375" style="3" customWidth="1"/>
    <col min="13315" max="13316" width="0" style="3" hidden="1" customWidth="1"/>
    <col min="13317" max="13317" width="14.7109375" style="3" customWidth="1"/>
    <col min="13318" max="13318" width="0" style="3" hidden="1" customWidth="1"/>
    <col min="13319" max="13323" width="14.7109375" style="3" customWidth="1"/>
    <col min="13324" max="13324" width="5.85546875" style="3" customWidth="1"/>
    <col min="13325" max="13325" width="0" style="3" hidden="1" customWidth="1"/>
    <col min="13326" max="13326" width="39.5703125" style="3" customWidth="1"/>
    <col min="13327" max="13568" width="9.140625" style="3"/>
    <col min="13569" max="13569" width="6.7109375" style="3" customWidth="1"/>
    <col min="13570" max="13570" width="38.7109375" style="3" customWidth="1"/>
    <col min="13571" max="13572" width="0" style="3" hidden="1" customWidth="1"/>
    <col min="13573" max="13573" width="14.7109375" style="3" customWidth="1"/>
    <col min="13574" max="13574" width="0" style="3" hidden="1" customWidth="1"/>
    <col min="13575" max="13579" width="14.7109375" style="3" customWidth="1"/>
    <col min="13580" max="13580" width="5.85546875" style="3" customWidth="1"/>
    <col min="13581" max="13581" width="0" style="3" hidden="1" customWidth="1"/>
    <col min="13582" max="13582" width="39.5703125" style="3" customWidth="1"/>
    <col min="13583" max="13824" width="9.140625" style="3"/>
    <col min="13825" max="13825" width="6.7109375" style="3" customWidth="1"/>
    <col min="13826" max="13826" width="38.7109375" style="3" customWidth="1"/>
    <col min="13827" max="13828" width="0" style="3" hidden="1" customWidth="1"/>
    <col min="13829" max="13829" width="14.7109375" style="3" customWidth="1"/>
    <col min="13830" max="13830" width="0" style="3" hidden="1" customWidth="1"/>
    <col min="13831" max="13835" width="14.7109375" style="3" customWidth="1"/>
    <col min="13836" max="13836" width="5.85546875" style="3" customWidth="1"/>
    <col min="13837" max="13837" width="0" style="3" hidden="1" customWidth="1"/>
    <col min="13838" max="13838" width="39.5703125" style="3" customWidth="1"/>
    <col min="13839" max="14080" width="9.140625" style="3"/>
    <col min="14081" max="14081" width="6.7109375" style="3" customWidth="1"/>
    <col min="14082" max="14082" width="38.7109375" style="3" customWidth="1"/>
    <col min="14083" max="14084" width="0" style="3" hidden="1" customWidth="1"/>
    <col min="14085" max="14085" width="14.7109375" style="3" customWidth="1"/>
    <col min="14086" max="14086" width="0" style="3" hidden="1" customWidth="1"/>
    <col min="14087" max="14091" width="14.7109375" style="3" customWidth="1"/>
    <col min="14092" max="14092" width="5.85546875" style="3" customWidth="1"/>
    <col min="14093" max="14093" width="0" style="3" hidden="1" customWidth="1"/>
    <col min="14094" max="14094" width="39.5703125" style="3" customWidth="1"/>
    <col min="14095" max="14336" width="9.140625" style="3"/>
    <col min="14337" max="14337" width="6.7109375" style="3" customWidth="1"/>
    <col min="14338" max="14338" width="38.7109375" style="3" customWidth="1"/>
    <col min="14339" max="14340" width="0" style="3" hidden="1" customWidth="1"/>
    <col min="14341" max="14341" width="14.7109375" style="3" customWidth="1"/>
    <col min="14342" max="14342" width="0" style="3" hidden="1" customWidth="1"/>
    <col min="14343" max="14347" width="14.7109375" style="3" customWidth="1"/>
    <col min="14348" max="14348" width="5.85546875" style="3" customWidth="1"/>
    <col min="14349" max="14349" width="0" style="3" hidden="1" customWidth="1"/>
    <col min="14350" max="14350" width="39.5703125" style="3" customWidth="1"/>
    <col min="14351" max="14592" width="9.140625" style="3"/>
    <col min="14593" max="14593" width="6.7109375" style="3" customWidth="1"/>
    <col min="14594" max="14594" width="38.7109375" style="3" customWidth="1"/>
    <col min="14595" max="14596" width="0" style="3" hidden="1" customWidth="1"/>
    <col min="14597" max="14597" width="14.7109375" style="3" customWidth="1"/>
    <col min="14598" max="14598" width="0" style="3" hidden="1" customWidth="1"/>
    <col min="14599" max="14603" width="14.7109375" style="3" customWidth="1"/>
    <col min="14604" max="14604" width="5.85546875" style="3" customWidth="1"/>
    <col min="14605" max="14605" width="0" style="3" hidden="1" customWidth="1"/>
    <col min="14606" max="14606" width="39.5703125" style="3" customWidth="1"/>
    <col min="14607" max="14848" width="9.140625" style="3"/>
    <col min="14849" max="14849" width="6.7109375" style="3" customWidth="1"/>
    <col min="14850" max="14850" width="38.7109375" style="3" customWidth="1"/>
    <col min="14851" max="14852" width="0" style="3" hidden="1" customWidth="1"/>
    <col min="14853" max="14853" width="14.7109375" style="3" customWidth="1"/>
    <col min="14854" max="14854" width="0" style="3" hidden="1" customWidth="1"/>
    <col min="14855" max="14859" width="14.7109375" style="3" customWidth="1"/>
    <col min="14860" max="14860" width="5.85546875" style="3" customWidth="1"/>
    <col min="14861" max="14861" width="0" style="3" hidden="1" customWidth="1"/>
    <col min="14862" max="14862" width="39.5703125" style="3" customWidth="1"/>
    <col min="14863" max="15104" width="9.140625" style="3"/>
    <col min="15105" max="15105" width="6.7109375" style="3" customWidth="1"/>
    <col min="15106" max="15106" width="38.7109375" style="3" customWidth="1"/>
    <col min="15107" max="15108" width="0" style="3" hidden="1" customWidth="1"/>
    <col min="15109" max="15109" width="14.7109375" style="3" customWidth="1"/>
    <col min="15110" max="15110" width="0" style="3" hidden="1" customWidth="1"/>
    <col min="15111" max="15115" width="14.7109375" style="3" customWidth="1"/>
    <col min="15116" max="15116" width="5.85546875" style="3" customWidth="1"/>
    <col min="15117" max="15117" width="0" style="3" hidden="1" customWidth="1"/>
    <col min="15118" max="15118" width="39.5703125" style="3" customWidth="1"/>
    <col min="15119" max="15360" width="9.140625" style="3"/>
    <col min="15361" max="15361" width="6.7109375" style="3" customWidth="1"/>
    <col min="15362" max="15362" width="38.7109375" style="3" customWidth="1"/>
    <col min="15363" max="15364" width="0" style="3" hidden="1" customWidth="1"/>
    <col min="15365" max="15365" width="14.7109375" style="3" customWidth="1"/>
    <col min="15366" max="15366" width="0" style="3" hidden="1" customWidth="1"/>
    <col min="15367" max="15371" width="14.7109375" style="3" customWidth="1"/>
    <col min="15372" max="15372" width="5.85546875" style="3" customWidth="1"/>
    <col min="15373" max="15373" width="0" style="3" hidden="1" customWidth="1"/>
    <col min="15374" max="15374" width="39.5703125" style="3" customWidth="1"/>
    <col min="15375" max="15616" width="9.140625" style="3"/>
    <col min="15617" max="15617" width="6.7109375" style="3" customWidth="1"/>
    <col min="15618" max="15618" width="38.7109375" style="3" customWidth="1"/>
    <col min="15619" max="15620" width="0" style="3" hidden="1" customWidth="1"/>
    <col min="15621" max="15621" width="14.7109375" style="3" customWidth="1"/>
    <col min="15622" max="15622" width="0" style="3" hidden="1" customWidth="1"/>
    <col min="15623" max="15627" width="14.7109375" style="3" customWidth="1"/>
    <col min="15628" max="15628" width="5.85546875" style="3" customWidth="1"/>
    <col min="15629" max="15629" width="0" style="3" hidden="1" customWidth="1"/>
    <col min="15630" max="15630" width="39.5703125" style="3" customWidth="1"/>
    <col min="15631" max="15872" width="9.140625" style="3"/>
    <col min="15873" max="15873" width="6.7109375" style="3" customWidth="1"/>
    <col min="15874" max="15874" width="38.7109375" style="3" customWidth="1"/>
    <col min="15875" max="15876" width="0" style="3" hidden="1" customWidth="1"/>
    <col min="15877" max="15877" width="14.7109375" style="3" customWidth="1"/>
    <col min="15878" max="15878" width="0" style="3" hidden="1" customWidth="1"/>
    <col min="15879" max="15883" width="14.7109375" style="3" customWidth="1"/>
    <col min="15884" max="15884" width="5.85546875" style="3" customWidth="1"/>
    <col min="15885" max="15885" width="0" style="3" hidden="1" customWidth="1"/>
    <col min="15886" max="15886" width="39.5703125" style="3" customWidth="1"/>
    <col min="15887" max="16128" width="9.140625" style="3"/>
    <col min="16129" max="16129" width="6.7109375" style="3" customWidth="1"/>
    <col min="16130" max="16130" width="38.7109375" style="3" customWidth="1"/>
    <col min="16131" max="16132" width="0" style="3" hidden="1" customWidth="1"/>
    <col min="16133" max="16133" width="14.7109375" style="3" customWidth="1"/>
    <col min="16134" max="16134" width="0" style="3" hidden="1" customWidth="1"/>
    <col min="16135" max="16139" width="14.7109375" style="3" customWidth="1"/>
    <col min="16140" max="16140" width="5.85546875" style="3" customWidth="1"/>
    <col min="16141" max="16141" width="0" style="3" hidden="1" customWidth="1"/>
    <col min="16142" max="16142" width="39.5703125" style="3" customWidth="1"/>
    <col min="16143" max="16384" width="9.140625" style="3"/>
  </cols>
  <sheetData>
    <row r="1" spans="1:13">
      <c r="J1" s="6" t="s">
        <v>858</v>
      </c>
      <c r="L1" s="6"/>
    </row>
    <row r="2" spans="1:13">
      <c r="A2" s="408" t="s">
        <v>866</v>
      </c>
      <c r="B2" s="408"/>
      <c r="J2" s="5" t="s">
        <v>862</v>
      </c>
      <c r="K2" s="5"/>
      <c r="L2" s="6"/>
    </row>
    <row r="3" spans="1:13">
      <c r="J3" s="5" t="s">
        <v>863</v>
      </c>
      <c r="K3" s="5"/>
      <c r="L3" s="6"/>
    </row>
    <row r="4" spans="1:13" ht="15.75">
      <c r="A4" s="106" t="s">
        <v>331</v>
      </c>
      <c r="L4" s="23"/>
    </row>
    <row r="6" spans="1:13">
      <c r="A6" s="13" t="str">
        <f>[3]REKVIZITAI!A3</f>
        <v>Ataskaitinis laikotarpis: [2023-12-31]</v>
      </c>
    </row>
    <row r="7" spans="1:13">
      <c r="A7" s="13" t="str">
        <f>[3]REKVIZITAI!A4</f>
        <v>[188204587] - [Kėdainių krašto muziejus]</v>
      </c>
    </row>
    <row r="8" spans="1:13" s="12" customFormat="1">
      <c r="A8" s="3" t="s">
        <v>0</v>
      </c>
      <c r="B8" s="9"/>
      <c r="C8" s="10"/>
      <c r="D8" s="10"/>
      <c r="E8" s="10"/>
      <c r="F8" s="10"/>
      <c r="G8" s="10"/>
      <c r="H8" s="10"/>
      <c r="I8" s="10"/>
      <c r="J8" s="11"/>
      <c r="K8" s="11"/>
      <c r="M8" s="10"/>
    </row>
    <row r="9" spans="1:13" s="12" customFormat="1">
      <c r="A9" s="13"/>
      <c r="B9" s="9"/>
      <c r="C9" s="10"/>
      <c r="D9" s="10"/>
      <c r="E9" s="10"/>
      <c r="F9" s="10"/>
      <c r="G9" s="10"/>
      <c r="H9" s="10"/>
      <c r="I9" s="10"/>
      <c r="J9" s="11"/>
      <c r="K9" s="11"/>
      <c r="M9" s="10"/>
    </row>
    <row r="10" spans="1:13" s="12" customFormat="1">
      <c r="A10" s="3"/>
      <c r="B10" s="14"/>
      <c r="C10" s="15"/>
      <c r="D10" s="15"/>
      <c r="E10" s="15"/>
      <c r="F10" s="15"/>
      <c r="G10" s="15"/>
      <c r="H10" s="15"/>
      <c r="I10" s="15"/>
      <c r="J10" s="15"/>
      <c r="K10" s="15"/>
      <c r="M10" s="15"/>
    </row>
    <row r="11" spans="1:13" s="18" customFormat="1" ht="25.5" customHeight="1">
      <c r="A11" s="416" t="s">
        <v>1</v>
      </c>
      <c r="B11" s="416" t="s">
        <v>2</v>
      </c>
      <c r="C11" s="411" t="s">
        <v>3</v>
      </c>
      <c r="D11" s="409" t="s">
        <v>292</v>
      </c>
      <c r="E11" s="409"/>
      <c r="F11" s="409"/>
      <c r="G11" s="409"/>
      <c r="H11" s="409"/>
      <c r="I11" s="409" t="s">
        <v>294</v>
      </c>
      <c r="J11" s="409"/>
      <c r="K11" s="409"/>
      <c r="M11" s="416" t="s">
        <v>6</v>
      </c>
    </row>
    <row r="12" spans="1:13" ht="96" customHeight="1">
      <c r="A12" s="417"/>
      <c r="B12" s="417"/>
      <c r="C12" s="412"/>
      <c r="D12" s="16"/>
      <c r="E12" s="16" t="s">
        <v>4</v>
      </c>
      <c r="F12" s="107" t="s">
        <v>293</v>
      </c>
      <c r="G12" s="16" t="s">
        <v>332</v>
      </c>
      <c r="H12" s="16" t="s">
        <v>333</v>
      </c>
      <c r="I12" s="16" t="s">
        <v>4</v>
      </c>
      <c r="J12" s="16" t="s">
        <v>332</v>
      </c>
      <c r="K12" s="16" t="s">
        <v>333</v>
      </c>
      <c r="M12" s="417"/>
    </row>
    <row r="13" spans="1:13" s="123" customFormat="1">
      <c r="A13" s="16">
        <v>1</v>
      </c>
      <c r="B13" s="16">
        <v>2</v>
      </c>
      <c r="C13" s="413"/>
      <c r="D13" s="16"/>
      <c r="E13" s="16">
        <v>3</v>
      </c>
      <c r="F13" s="16"/>
      <c r="G13" s="16">
        <v>4</v>
      </c>
      <c r="H13" s="16">
        <v>5</v>
      </c>
      <c r="I13" s="16">
        <v>6</v>
      </c>
      <c r="J13" s="16">
        <v>7</v>
      </c>
      <c r="K13" s="16">
        <v>8</v>
      </c>
      <c r="M13" s="16">
        <v>9</v>
      </c>
    </row>
    <row r="14" spans="1:13" ht="25.5" hidden="1">
      <c r="A14" s="94"/>
      <c r="B14" s="94" t="s">
        <v>3</v>
      </c>
      <c r="C14" s="111"/>
      <c r="D14" s="94" t="s">
        <v>295</v>
      </c>
      <c r="E14" s="94"/>
      <c r="F14" s="94"/>
      <c r="G14" s="94" t="s">
        <v>334</v>
      </c>
      <c r="H14" s="94" t="s">
        <v>335</v>
      </c>
      <c r="I14" s="94" t="s">
        <v>296</v>
      </c>
      <c r="J14" s="94" t="s">
        <v>336</v>
      </c>
      <c r="K14" s="94" t="s">
        <v>337</v>
      </c>
      <c r="M14" s="94" t="s">
        <v>8</v>
      </c>
    </row>
    <row r="15" spans="1:13" ht="48" customHeight="1">
      <c r="A15" s="95" t="s">
        <v>297</v>
      </c>
      <c r="B15" s="230" t="s">
        <v>338</v>
      </c>
      <c r="C15" s="275" t="s">
        <v>339</v>
      </c>
      <c r="D15" s="251"/>
      <c r="E15" s="251">
        <f t="shared" ref="E15:K15" si="0">SUM(E16,E17,E20,E26,E27,E30)</f>
        <v>84315.29</v>
      </c>
      <c r="F15" s="259"/>
      <c r="G15" s="251">
        <f t="shared" si="0"/>
        <v>84263.42</v>
      </c>
      <c r="H15" s="251">
        <f t="shared" si="0"/>
        <v>0</v>
      </c>
      <c r="I15" s="251">
        <f t="shared" si="0"/>
        <v>77900.56</v>
      </c>
      <c r="J15" s="251">
        <f t="shared" si="0"/>
        <v>76866.31</v>
      </c>
      <c r="K15" s="251">
        <f t="shared" si="0"/>
        <v>0</v>
      </c>
      <c r="M15" s="124"/>
    </row>
    <row r="16" spans="1:13">
      <c r="A16" s="95" t="s">
        <v>300</v>
      </c>
      <c r="B16" s="233" t="s">
        <v>340</v>
      </c>
      <c r="C16" s="275" t="s">
        <v>341</v>
      </c>
      <c r="D16" s="231"/>
      <c r="E16" s="130"/>
      <c r="F16" s="276">
        <v>2221</v>
      </c>
      <c r="G16" s="130"/>
      <c r="H16" s="130"/>
      <c r="I16" s="125"/>
      <c r="J16" s="125"/>
      <c r="K16" s="125"/>
      <c r="M16" s="16"/>
    </row>
    <row r="17" spans="1:14" ht="27.75" customHeight="1">
      <c r="A17" s="95" t="s">
        <v>303</v>
      </c>
      <c r="B17" s="233" t="s">
        <v>342</v>
      </c>
      <c r="C17" s="275" t="s">
        <v>343</v>
      </c>
      <c r="D17" s="232"/>
      <c r="E17" s="232">
        <f t="shared" ref="E17:K17" si="1">SUM(E18:E19)</f>
        <v>0</v>
      </c>
      <c r="F17" s="231"/>
      <c r="G17" s="232">
        <f t="shared" si="1"/>
        <v>0</v>
      </c>
      <c r="H17" s="232">
        <f t="shared" si="1"/>
        <v>0</v>
      </c>
      <c r="I17" s="232">
        <f t="shared" si="1"/>
        <v>0</v>
      </c>
      <c r="J17" s="232">
        <f t="shared" si="1"/>
        <v>0</v>
      </c>
      <c r="K17" s="232">
        <f t="shared" si="1"/>
        <v>0</v>
      </c>
      <c r="M17" s="112"/>
    </row>
    <row r="18" spans="1:14">
      <c r="A18" s="95" t="s">
        <v>344</v>
      </c>
      <c r="B18" s="267" t="s">
        <v>345</v>
      </c>
      <c r="C18" s="275" t="s">
        <v>346</v>
      </c>
      <c r="D18" s="277" t="s">
        <v>347</v>
      </c>
      <c r="E18" s="128"/>
      <c r="F18" s="278"/>
      <c r="G18" s="129"/>
      <c r="H18" s="129"/>
      <c r="I18" s="129"/>
      <c r="J18" s="129"/>
      <c r="K18" s="129"/>
      <c r="M18" s="127" t="s">
        <v>347</v>
      </c>
    </row>
    <row r="19" spans="1:14">
      <c r="A19" s="95" t="s">
        <v>348</v>
      </c>
      <c r="B19" s="267" t="s">
        <v>349</v>
      </c>
      <c r="C19" s="275" t="s">
        <v>350</v>
      </c>
      <c r="D19" s="277" t="s">
        <v>351</v>
      </c>
      <c r="E19" s="128"/>
      <c r="F19" s="278"/>
      <c r="G19" s="129"/>
      <c r="H19" s="129"/>
      <c r="I19" s="129"/>
      <c r="J19" s="129"/>
      <c r="K19" s="129"/>
      <c r="M19" s="127" t="s">
        <v>351</v>
      </c>
    </row>
    <row r="20" spans="1:14" ht="25.5">
      <c r="A20" s="95" t="s">
        <v>306</v>
      </c>
      <c r="B20" s="233" t="s">
        <v>352</v>
      </c>
      <c r="C20" s="275" t="s">
        <v>353</v>
      </c>
      <c r="D20" s="232"/>
      <c r="E20" s="232">
        <f t="shared" ref="E20:K20" si="2">SUM(E21:E25)</f>
        <v>24</v>
      </c>
      <c r="F20" s="231"/>
      <c r="G20" s="232">
        <f t="shared" si="2"/>
        <v>0</v>
      </c>
      <c r="H20" s="232">
        <f t="shared" si="2"/>
        <v>0</v>
      </c>
      <c r="I20" s="232">
        <f t="shared" si="2"/>
        <v>0</v>
      </c>
      <c r="J20" s="232">
        <f t="shared" si="2"/>
        <v>0</v>
      </c>
      <c r="K20" s="232">
        <f t="shared" si="2"/>
        <v>0</v>
      </c>
      <c r="M20" s="112"/>
    </row>
    <row r="21" spans="1:14">
      <c r="A21" s="95" t="s">
        <v>354</v>
      </c>
      <c r="B21" s="267" t="s">
        <v>355</v>
      </c>
      <c r="C21" s="275" t="s">
        <v>356</v>
      </c>
      <c r="D21" s="256"/>
      <c r="E21" s="129"/>
      <c r="F21" s="258"/>
      <c r="G21" s="129"/>
      <c r="H21" s="129"/>
      <c r="I21" s="129"/>
      <c r="J21" s="129"/>
      <c r="K21" s="129"/>
      <c r="M21" s="114"/>
    </row>
    <row r="22" spans="1:14">
      <c r="A22" s="95" t="s">
        <v>357</v>
      </c>
      <c r="B22" s="267" t="s">
        <v>358</v>
      </c>
      <c r="C22" s="275" t="s">
        <v>359</v>
      </c>
      <c r="D22" s="256"/>
      <c r="E22" s="129"/>
      <c r="F22" s="258"/>
      <c r="G22" s="129"/>
      <c r="H22" s="129"/>
      <c r="I22" s="129"/>
      <c r="J22" s="129"/>
      <c r="K22" s="129"/>
      <c r="M22" s="114"/>
    </row>
    <row r="23" spans="1:14">
      <c r="A23" s="95" t="s">
        <v>360</v>
      </c>
      <c r="B23" s="267" t="s">
        <v>361</v>
      </c>
      <c r="C23" s="275" t="s">
        <v>362</v>
      </c>
      <c r="D23" s="256"/>
      <c r="E23" s="129">
        <v>24</v>
      </c>
      <c r="F23" s="258"/>
      <c r="G23" s="129"/>
      <c r="H23" s="129"/>
      <c r="I23" s="129"/>
      <c r="J23" s="129"/>
      <c r="K23" s="129"/>
      <c r="M23" s="114"/>
    </row>
    <row r="24" spans="1:14">
      <c r="A24" s="95" t="s">
        <v>363</v>
      </c>
      <c r="B24" s="267" t="s">
        <v>364</v>
      </c>
      <c r="C24" s="275" t="s">
        <v>365</v>
      </c>
      <c r="D24" s="256"/>
      <c r="E24" s="129"/>
      <c r="F24" s="258"/>
      <c r="G24" s="129"/>
      <c r="H24" s="129"/>
      <c r="I24" s="129"/>
      <c r="J24" s="129"/>
      <c r="K24" s="129"/>
      <c r="M24" s="114"/>
    </row>
    <row r="25" spans="1:14">
      <c r="A25" s="95" t="s">
        <v>366</v>
      </c>
      <c r="B25" s="257" t="s">
        <v>367</v>
      </c>
      <c r="C25" s="275" t="s">
        <v>368</v>
      </c>
      <c r="D25" s="256"/>
      <c r="E25" s="129"/>
      <c r="F25" s="113"/>
      <c r="G25" s="129"/>
      <c r="H25" s="129"/>
      <c r="I25" s="129"/>
      <c r="J25" s="129"/>
      <c r="K25" s="129"/>
      <c r="M25" s="114"/>
    </row>
    <row r="26" spans="1:14" ht="25.5">
      <c r="A26" s="95" t="s">
        <v>309</v>
      </c>
      <c r="B26" s="233" t="s">
        <v>369</v>
      </c>
      <c r="C26" s="275" t="s">
        <v>370</v>
      </c>
      <c r="D26" s="232"/>
      <c r="E26" s="125"/>
      <c r="F26" s="279">
        <v>2293</v>
      </c>
      <c r="G26" s="130"/>
      <c r="H26" s="130"/>
      <c r="I26" s="130"/>
      <c r="J26" s="129"/>
      <c r="K26" s="129"/>
      <c r="M26" s="16"/>
    </row>
    <row r="27" spans="1:14">
      <c r="A27" s="95" t="s">
        <v>312</v>
      </c>
      <c r="B27" s="233" t="s">
        <v>371</v>
      </c>
      <c r="C27" s="275" t="s">
        <v>372</v>
      </c>
      <c r="D27" s="232"/>
      <c r="E27" s="232">
        <f t="shared" ref="E27:K27" si="3">SUM(E28:E29)</f>
        <v>84263.42</v>
      </c>
      <c r="F27" s="231"/>
      <c r="G27" s="232">
        <f t="shared" si="3"/>
        <v>84263.42</v>
      </c>
      <c r="H27" s="232">
        <f t="shared" si="3"/>
        <v>0</v>
      </c>
      <c r="I27" s="232">
        <f t="shared" si="3"/>
        <v>77620.22</v>
      </c>
      <c r="J27" s="232">
        <f t="shared" si="3"/>
        <v>76866.31</v>
      </c>
      <c r="K27" s="232">
        <f t="shared" si="3"/>
        <v>0</v>
      </c>
      <c r="M27" s="112"/>
    </row>
    <row r="28" spans="1:14">
      <c r="A28" s="95" t="s">
        <v>373</v>
      </c>
      <c r="B28" s="267" t="s">
        <v>374</v>
      </c>
      <c r="C28" s="275" t="s">
        <v>375</v>
      </c>
      <c r="D28" s="256"/>
      <c r="E28" s="129">
        <v>84263.42</v>
      </c>
      <c r="F28" s="129">
        <v>84263.42</v>
      </c>
      <c r="G28" s="129">
        <v>84263.42</v>
      </c>
      <c r="H28" s="129"/>
      <c r="I28" s="129">
        <v>76866.31</v>
      </c>
      <c r="J28" s="129">
        <v>76866.31</v>
      </c>
      <c r="K28" s="129"/>
      <c r="M28" s="114"/>
    </row>
    <row r="29" spans="1:14">
      <c r="A29" s="95" t="s">
        <v>376</v>
      </c>
      <c r="B29" s="267" t="s">
        <v>367</v>
      </c>
      <c r="C29" s="275" t="s">
        <v>377</v>
      </c>
      <c r="D29" s="256"/>
      <c r="E29" s="129"/>
      <c r="F29" s="113"/>
      <c r="G29" s="129"/>
      <c r="H29" s="129"/>
      <c r="I29" s="129">
        <v>753.91</v>
      </c>
      <c r="J29" s="129"/>
      <c r="K29" s="129"/>
      <c r="M29" s="114"/>
    </row>
    <row r="30" spans="1:14">
      <c r="A30" s="95" t="s">
        <v>315</v>
      </c>
      <c r="B30" s="233" t="s">
        <v>378</v>
      </c>
      <c r="C30" s="275" t="s">
        <v>379</v>
      </c>
      <c r="D30" s="232"/>
      <c r="E30" s="125">
        <v>27.87</v>
      </c>
      <c r="F30" s="279"/>
      <c r="G30" s="130"/>
      <c r="H30" s="130"/>
      <c r="I30" s="125">
        <v>280.33999999999997</v>
      </c>
      <c r="J30" s="129"/>
      <c r="K30" s="129"/>
      <c r="M30" s="16"/>
    </row>
    <row r="31" spans="1:14" ht="41.25" customHeight="1">
      <c r="A31" s="95" t="s">
        <v>324</v>
      </c>
      <c r="B31" s="230" t="s">
        <v>380</v>
      </c>
      <c r="C31" s="275" t="s">
        <v>381</v>
      </c>
      <c r="D31" s="256"/>
      <c r="E31" s="251">
        <f t="shared" ref="E31:K31" si="4">SUM(E32,E35,E36,E37,E38)</f>
        <v>0</v>
      </c>
      <c r="F31" s="259"/>
      <c r="G31" s="251">
        <f t="shared" si="4"/>
        <v>0</v>
      </c>
      <c r="H31" s="251">
        <f t="shared" si="4"/>
        <v>0</v>
      </c>
      <c r="I31" s="251">
        <f t="shared" si="4"/>
        <v>0</v>
      </c>
      <c r="J31" s="251">
        <f t="shared" si="4"/>
        <v>0</v>
      </c>
      <c r="K31" s="251">
        <f t="shared" si="4"/>
        <v>0</v>
      </c>
      <c r="M31" s="124"/>
      <c r="N31" s="97"/>
    </row>
    <row r="32" spans="1:14" ht="29.25" customHeight="1">
      <c r="A32" s="95" t="s">
        <v>224</v>
      </c>
      <c r="B32" s="233" t="s">
        <v>382</v>
      </c>
      <c r="C32" s="275" t="s">
        <v>383</v>
      </c>
      <c r="D32" s="256"/>
      <c r="E32" s="251">
        <f t="shared" ref="E32:K32" si="5">SUM(E33:E34)</f>
        <v>0</v>
      </c>
      <c r="F32" s="259"/>
      <c r="G32" s="251">
        <f t="shared" si="5"/>
        <v>0</v>
      </c>
      <c r="H32" s="251">
        <f t="shared" si="5"/>
        <v>0</v>
      </c>
      <c r="I32" s="251">
        <f t="shared" si="5"/>
        <v>0</v>
      </c>
      <c r="J32" s="251">
        <f t="shared" si="5"/>
        <v>0</v>
      </c>
      <c r="K32" s="251">
        <f t="shared" si="5"/>
        <v>0</v>
      </c>
      <c r="L32" s="97"/>
      <c r="M32" s="124"/>
    </row>
    <row r="33" spans="1:13">
      <c r="A33" s="95" t="s">
        <v>384</v>
      </c>
      <c r="B33" s="257" t="s">
        <v>385</v>
      </c>
      <c r="C33" s="275" t="s">
        <v>386</v>
      </c>
      <c r="D33" s="277" t="s">
        <v>347</v>
      </c>
      <c r="E33" s="128"/>
      <c r="F33" s="278"/>
      <c r="G33" s="129"/>
      <c r="H33" s="129"/>
      <c r="I33" s="129"/>
      <c r="J33" s="129"/>
      <c r="K33" s="129"/>
      <c r="L33" s="97"/>
      <c r="M33" s="127" t="s">
        <v>347</v>
      </c>
    </row>
    <row r="34" spans="1:13">
      <c r="A34" s="95" t="s">
        <v>387</v>
      </c>
      <c r="B34" s="257" t="s">
        <v>388</v>
      </c>
      <c r="C34" s="275" t="s">
        <v>389</v>
      </c>
      <c r="D34" s="277" t="s">
        <v>351</v>
      </c>
      <c r="E34" s="128"/>
      <c r="F34" s="278"/>
      <c r="G34" s="129"/>
      <c r="H34" s="129"/>
      <c r="I34" s="129"/>
      <c r="J34" s="129"/>
      <c r="K34" s="129"/>
      <c r="L34" s="97"/>
      <c r="M34" s="127" t="s">
        <v>351</v>
      </c>
    </row>
    <row r="35" spans="1:13">
      <c r="A35" s="95" t="s">
        <v>227</v>
      </c>
      <c r="B35" s="233" t="s">
        <v>390</v>
      </c>
      <c r="C35" s="275" t="s">
        <v>391</v>
      </c>
      <c r="D35" s="280"/>
      <c r="E35" s="129"/>
      <c r="F35" s="113"/>
      <c r="G35" s="129"/>
      <c r="H35" s="129"/>
      <c r="I35" s="129"/>
      <c r="J35" s="129"/>
      <c r="K35" s="129"/>
      <c r="L35" s="97"/>
      <c r="M35" s="131"/>
    </row>
    <row r="36" spans="1:13" ht="41.25" customHeight="1">
      <c r="A36" s="95" t="s">
        <v>392</v>
      </c>
      <c r="B36" s="233" t="s">
        <v>393</v>
      </c>
      <c r="C36" s="275" t="s">
        <v>394</v>
      </c>
      <c r="D36" s="280"/>
      <c r="E36" s="129"/>
      <c r="F36" s="258" t="s">
        <v>395</v>
      </c>
      <c r="G36" s="129"/>
      <c r="H36" s="129"/>
      <c r="I36" s="129"/>
      <c r="J36" s="129"/>
      <c r="K36" s="129"/>
      <c r="L36" s="97"/>
      <c r="M36" s="131"/>
    </row>
    <row r="37" spans="1:13">
      <c r="A37" s="95" t="s">
        <v>396</v>
      </c>
      <c r="B37" s="233" t="s">
        <v>397</v>
      </c>
      <c r="C37" s="275" t="s">
        <v>398</v>
      </c>
      <c r="D37" s="280"/>
      <c r="E37" s="129"/>
      <c r="F37" s="113"/>
      <c r="G37" s="129"/>
      <c r="H37" s="129"/>
      <c r="I37" s="129"/>
      <c r="J37" s="129"/>
      <c r="K37" s="129"/>
      <c r="L37" s="97"/>
      <c r="M37" s="131"/>
    </row>
    <row r="38" spans="1:13" ht="30.75" customHeight="1">
      <c r="A38" s="95" t="s">
        <v>399</v>
      </c>
      <c r="B38" s="233" t="s">
        <v>400</v>
      </c>
      <c r="C38" s="275" t="s">
        <v>401</v>
      </c>
      <c r="D38" s="280"/>
      <c r="E38" s="129"/>
      <c r="F38" s="258" t="s">
        <v>402</v>
      </c>
      <c r="G38" s="129"/>
      <c r="H38" s="129"/>
      <c r="I38" s="129"/>
      <c r="J38" s="129"/>
      <c r="K38" s="129"/>
      <c r="L38" s="97"/>
      <c r="M38" s="131"/>
    </row>
    <row r="39" spans="1:13" ht="33" customHeight="1">
      <c r="A39" s="95" t="s">
        <v>327</v>
      </c>
      <c r="B39" s="230" t="s">
        <v>403</v>
      </c>
      <c r="C39" s="275" t="s">
        <v>404</v>
      </c>
      <c r="D39" s="232"/>
      <c r="E39" s="232">
        <f t="shared" ref="E39:K39" si="6">SUM(E15,E31)</f>
        <v>84315.29</v>
      </c>
      <c r="F39" s="231"/>
      <c r="G39" s="232">
        <f t="shared" si="6"/>
        <v>84263.42</v>
      </c>
      <c r="H39" s="232">
        <f t="shared" si="6"/>
        <v>0</v>
      </c>
      <c r="I39" s="232">
        <f t="shared" si="6"/>
        <v>77900.56</v>
      </c>
      <c r="J39" s="232">
        <f t="shared" si="6"/>
        <v>76866.31</v>
      </c>
      <c r="K39" s="232">
        <f t="shared" si="6"/>
        <v>0</v>
      </c>
      <c r="M39" s="112"/>
    </row>
    <row r="40" spans="1:13">
      <c r="C40" s="24"/>
      <c r="D40" s="24"/>
      <c r="E40" s="24"/>
      <c r="F40" s="24"/>
      <c r="G40" s="24"/>
      <c r="H40" s="24"/>
      <c r="I40" s="24"/>
      <c r="J40" s="24"/>
      <c r="K40" s="24"/>
      <c r="M40" s="24"/>
    </row>
    <row r="41" spans="1:13">
      <c r="B41" s="27"/>
      <c r="C41" s="132"/>
      <c r="D41" s="26"/>
      <c r="E41" s="26"/>
      <c r="F41" s="26"/>
      <c r="H41" s="24"/>
      <c r="I41" s="24"/>
      <c r="J41" s="24"/>
      <c r="K41" s="24"/>
      <c r="M41" s="3"/>
    </row>
    <row r="42" spans="1:13">
      <c r="B42" s="27"/>
      <c r="C42" s="6"/>
      <c r="D42" s="8"/>
      <c r="E42" s="8"/>
      <c r="F42" s="8"/>
      <c r="M42" s="3"/>
    </row>
    <row r="43" spans="1:13">
      <c r="M43" s="3"/>
    </row>
    <row r="44" spans="1:13">
      <c r="A44" s="103" t="s">
        <v>405</v>
      </c>
      <c r="B44" s="103"/>
      <c r="C44" s="104"/>
      <c r="D44" s="104"/>
      <c r="E44" s="104"/>
      <c r="F44" s="104"/>
      <c r="G44" s="104"/>
      <c r="H44" s="104"/>
      <c r="I44" s="104"/>
      <c r="J44" s="104"/>
      <c r="K44" s="104"/>
      <c r="L44" s="104"/>
      <c r="M44" s="104"/>
    </row>
    <row r="45" spans="1:13">
      <c r="C45" s="6"/>
      <c r="M45" s="3"/>
    </row>
    <row r="46" spans="1:13">
      <c r="A46" s="13" t="s">
        <v>11</v>
      </c>
      <c r="C46" s="6"/>
      <c r="M46" s="3"/>
    </row>
    <row r="47" spans="1:13">
      <c r="A47" s="13" t="s">
        <v>11</v>
      </c>
      <c r="C47" s="6"/>
    </row>
    <row r="48" spans="1:13">
      <c r="A48" s="13" t="s">
        <v>11</v>
      </c>
      <c r="C48" s="6"/>
    </row>
  </sheetData>
  <sheetProtection algorithmName="SHA-512" hashValue="A3F5EJkvj4K/80fz8GDgIeaDvMqoTbjkEAabDKwzSmMaz+uU/SWp0jVLGz5qFqIyldWdqWYjTMYy8OBAYAsCPQ==" saltValue="2soCXkH1kXQKAb9k9VDhYQ==" spinCount="100000" sheet="1" formatColumns="0"/>
  <mergeCells count="7">
    <mergeCell ref="A2:B2"/>
    <mergeCell ref="M11:M12"/>
    <mergeCell ref="A11:A12"/>
    <mergeCell ref="B11:B12"/>
    <mergeCell ref="C11:C13"/>
    <mergeCell ref="D11:H11"/>
    <mergeCell ref="I11:K11"/>
  </mergeCells>
  <hyperlinks>
    <hyperlink ref="D18" location="'D-P19-1-ZF'!A1" display="'D-P19-1-ZF'!A1" xr:uid="{50A9D62A-9E68-46D1-BBF7-896130C15304}"/>
    <hyperlink ref="D19" location="'D-P20-1-ZF'!A1" display="'D-P20-1-ZF'!A1" xr:uid="{E752A5B4-65CA-45D5-A928-E232572DCF0A}"/>
    <hyperlink ref="D33" location="'D-P19-1-ZF'!A1" display="'D-P19-1-ZF'!A1" xr:uid="{90A43CB1-CA61-48FD-8B5C-A2361E15D0F1}"/>
    <hyperlink ref="D34" location="'D-P20-1-ZF'!A1" display="'D-P20-1-ZF'!A1" xr:uid="{62495CD0-085F-49AA-A326-EB8AF4DC471E}"/>
    <hyperlink ref="M18" location="'D-P19-1-ZF'!A1" display="'D-P19-1-ZF'!A1" xr:uid="{35C03E2F-DF76-42DB-9F2D-EB42B0EABBBF}"/>
    <hyperlink ref="M19" location="'D-P20-1-ZF'!A1" display="'D-P20-1-ZF'!A1" xr:uid="{618CF1B0-C273-424F-8946-90AC87A2FCCE}"/>
    <hyperlink ref="M33" location="'D-P19-1-ZF'!A1" display="'D-P19-1-ZF'!A1" xr:uid="{64938E10-4125-424D-96E7-AA8CAE371E65}"/>
    <hyperlink ref="M34" location="'D-P20-1-ZF'!A1" display="'D-P20-1-ZF'!A1" xr:uid="{2C592865-3D44-411C-8991-286292ED8E15}"/>
  </hyperlinks>
  <pageMargins left="0.78740157480314965" right="0.78740157480314965" top="1.1811023622047245" bottom="0.39370078740157483" header="0.39370078740157483" footer="0.39370078740157483"/>
  <pageSetup paperSize="9" scale="64" fitToHeight="0" orientation="portrait" blackAndWhite="1" r:id="rId1"/>
  <headerFooter scaleWithDoc="0" alignWithMargins="0">
    <oddHeader>&amp;R&amp;"Times New Roman,Regular"&amp;A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BA7D-8E79-4CF9-875F-ACFD7F39FB95}">
  <sheetPr>
    <tabColor theme="0"/>
    <pageSetUpPr fitToPage="1"/>
  </sheetPr>
  <dimension ref="A2:J48"/>
  <sheetViews>
    <sheetView showGridLines="0" zoomScaleNormal="100" zoomScaleSheetLayoutView="100" workbookViewId="0">
      <pane ySplit="10" topLeftCell="A21" activePane="bottomLeft" state="frozen"/>
      <selection activeCell="A37" sqref="A37"/>
      <selection pane="bottomLeft" activeCell="F2" sqref="F2:G4"/>
    </sheetView>
  </sheetViews>
  <sheetFormatPr defaultColWidth="9.140625" defaultRowHeight="12.75"/>
  <cols>
    <col min="1" max="1" width="6.7109375" style="5" customWidth="1"/>
    <col min="2" max="2" width="38.7109375" style="5" customWidth="1"/>
    <col min="3" max="3" width="14.7109375" style="6" hidden="1" customWidth="1"/>
    <col min="4" max="7" width="14.7109375" style="5" customWidth="1"/>
    <col min="8" max="8" width="10.140625" style="3" customWidth="1"/>
    <col min="9" max="9" width="14.7109375" style="5" hidden="1" customWidth="1"/>
    <col min="10" max="10" width="25.85546875" style="3" customWidth="1"/>
    <col min="11" max="256" width="9.140625" style="3"/>
    <col min="257" max="257" width="6.7109375" style="3" customWidth="1"/>
    <col min="258" max="258" width="38.7109375" style="3" customWidth="1"/>
    <col min="259" max="259" width="0" style="3" hidden="1" customWidth="1"/>
    <col min="260" max="263" width="14.7109375" style="3" customWidth="1"/>
    <col min="264" max="264" width="10.140625" style="3" customWidth="1"/>
    <col min="265" max="265" width="0" style="3" hidden="1" customWidth="1"/>
    <col min="266" max="266" width="25.85546875" style="3" customWidth="1"/>
    <col min="267" max="512" width="9.140625" style="3"/>
    <col min="513" max="513" width="6.7109375" style="3" customWidth="1"/>
    <col min="514" max="514" width="38.7109375" style="3" customWidth="1"/>
    <col min="515" max="515" width="0" style="3" hidden="1" customWidth="1"/>
    <col min="516" max="519" width="14.7109375" style="3" customWidth="1"/>
    <col min="520" max="520" width="10.140625" style="3" customWidth="1"/>
    <col min="521" max="521" width="0" style="3" hidden="1" customWidth="1"/>
    <col min="522" max="522" width="25.85546875" style="3" customWidth="1"/>
    <col min="523" max="768" width="9.140625" style="3"/>
    <col min="769" max="769" width="6.7109375" style="3" customWidth="1"/>
    <col min="770" max="770" width="38.7109375" style="3" customWidth="1"/>
    <col min="771" max="771" width="0" style="3" hidden="1" customWidth="1"/>
    <col min="772" max="775" width="14.7109375" style="3" customWidth="1"/>
    <col min="776" max="776" width="10.140625" style="3" customWidth="1"/>
    <col min="777" max="777" width="0" style="3" hidden="1" customWidth="1"/>
    <col min="778" max="778" width="25.85546875" style="3" customWidth="1"/>
    <col min="779" max="1024" width="9.140625" style="3"/>
    <col min="1025" max="1025" width="6.7109375" style="3" customWidth="1"/>
    <col min="1026" max="1026" width="38.7109375" style="3" customWidth="1"/>
    <col min="1027" max="1027" width="0" style="3" hidden="1" customWidth="1"/>
    <col min="1028" max="1031" width="14.7109375" style="3" customWidth="1"/>
    <col min="1032" max="1032" width="10.140625" style="3" customWidth="1"/>
    <col min="1033" max="1033" width="0" style="3" hidden="1" customWidth="1"/>
    <col min="1034" max="1034" width="25.85546875" style="3" customWidth="1"/>
    <col min="1035" max="1280" width="9.140625" style="3"/>
    <col min="1281" max="1281" width="6.7109375" style="3" customWidth="1"/>
    <col min="1282" max="1282" width="38.7109375" style="3" customWidth="1"/>
    <col min="1283" max="1283" width="0" style="3" hidden="1" customWidth="1"/>
    <col min="1284" max="1287" width="14.7109375" style="3" customWidth="1"/>
    <col min="1288" max="1288" width="10.140625" style="3" customWidth="1"/>
    <col min="1289" max="1289" width="0" style="3" hidden="1" customWidth="1"/>
    <col min="1290" max="1290" width="25.85546875" style="3" customWidth="1"/>
    <col min="1291" max="1536" width="9.140625" style="3"/>
    <col min="1537" max="1537" width="6.7109375" style="3" customWidth="1"/>
    <col min="1538" max="1538" width="38.7109375" style="3" customWidth="1"/>
    <col min="1539" max="1539" width="0" style="3" hidden="1" customWidth="1"/>
    <col min="1540" max="1543" width="14.7109375" style="3" customWidth="1"/>
    <col min="1544" max="1544" width="10.140625" style="3" customWidth="1"/>
    <col min="1545" max="1545" width="0" style="3" hidden="1" customWidth="1"/>
    <col min="1546" max="1546" width="25.85546875" style="3" customWidth="1"/>
    <col min="1547" max="1792" width="9.140625" style="3"/>
    <col min="1793" max="1793" width="6.7109375" style="3" customWidth="1"/>
    <col min="1794" max="1794" width="38.7109375" style="3" customWidth="1"/>
    <col min="1795" max="1795" width="0" style="3" hidden="1" customWidth="1"/>
    <col min="1796" max="1799" width="14.7109375" style="3" customWidth="1"/>
    <col min="1800" max="1800" width="10.140625" style="3" customWidth="1"/>
    <col min="1801" max="1801" width="0" style="3" hidden="1" customWidth="1"/>
    <col min="1802" max="1802" width="25.85546875" style="3" customWidth="1"/>
    <col min="1803" max="2048" width="9.140625" style="3"/>
    <col min="2049" max="2049" width="6.7109375" style="3" customWidth="1"/>
    <col min="2050" max="2050" width="38.7109375" style="3" customWidth="1"/>
    <col min="2051" max="2051" width="0" style="3" hidden="1" customWidth="1"/>
    <col min="2052" max="2055" width="14.7109375" style="3" customWidth="1"/>
    <col min="2056" max="2056" width="10.140625" style="3" customWidth="1"/>
    <col min="2057" max="2057" width="0" style="3" hidden="1" customWidth="1"/>
    <col min="2058" max="2058" width="25.85546875" style="3" customWidth="1"/>
    <col min="2059" max="2304" width="9.140625" style="3"/>
    <col min="2305" max="2305" width="6.7109375" style="3" customWidth="1"/>
    <col min="2306" max="2306" width="38.7109375" style="3" customWidth="1"/>
    <col min="2307" max="2307" width="0" style="3" hidden="1" customWidth="1"/>
    <col min="2308" max="2311" width="14.7109375" style="3" customWidth="1"/>
    <col min="2312" max="2312" width="10.140625" style="3" customWidth="1"/>
    <col min="2313" max="2313" width="0" style="3" hidden="1" customWidth="1"/>
    <col min="2314" max="2314" width="25.85546875" style="3" customWidth="1"/>
    <col min="2315" max="2560" width="9.140625" style="3"/>
    <col min="2561" max="2561" width="6.7109375" style="3" customWidth="1"/>
    <col min="2562" max="2562" width="38.7109375" style="3" customWidth="1"/>
    <col min="2563" max="2563" width="0" style="3" hidden="1" customWidth="1"/>
    <col min="2564" max="2567" width="14.7109375" style="3" customWidth="1"/>
    <col min="2568" max="2568" width="10.140625" style="3" customWidth="1"/>
    <col min="2569" max="2569" width="0" style="3" hidden="1" customWidth="1"/>
    <col min="2570" max="2570" width="25.85546875" style="3" customWidth="1"/>
    <col min="2571" max="2816" width="9.140625" style="3"/>
    <col min="2817" max="2817" width="6.7109375" style="3" customWidth="1"/>
    <col min="2818" max="2818" width="38.7109375" style="3" customWidth="1"/>
    <col min="2819" max="2819" width="0" style="3" hidden="1" customWidth="1"/>
    <col min="2820" max="2823" width="14.7109375" style="3" customWidth="1"/>
    <col min="2824" max="2824" width="10.140625" style="3" customWidth="1"/>
    <col min="2825" max="2825" width="0" style="3" hidden="1" customWidth="1"/>
    <col min="2826" max="2826" width="25.85546875" style="3" customWidth="1"/>
    <col min="2827" max="3072" width="9.140625" style="3"/>
    <col min="3073" max="3073" width="6.7109375" style="3" customWidth="1"/>
    <col min="3074" max="3074" width="38.7109375" style="3" customWidth="1"/>
    <col min="3075" max="3075" width="0" style="3" hidden="1" customWidth="1"/>
    <col min="3076" max="3079" width="14.7109375" style="3" customWidth="1"/>
    <col min="3080" max="3080" width="10.140625" style="3" customWidth="1"/>
    <col min="3081" max="3081" width="0" style="3" hidden="1" customWidth="1"/>
    <col min="3082" max="3082" width="25.85546875" style="3" customWidth="1"/>
    <col min="3083" max="3328" width="9.140625" style="3"/>
    <col min="3329" max="3329" width="6.7109375" style="3" customWidth="1"/>
    <col min="3330" max="3330" width="38.7109375" style="3" customWidth="1"/>
    <col min="3331" max="3331" width="0" style="3" hidden="1" customWidth="1"/>
    <col min="3332" max="3335" width="14.7109375" style="3" customWidth="1"/>
    <col min="3336" max="3336" width="10.140625" style="3" customWidth="1"/>
    <col min="3337" max="3337" width="0" style="3" hidden="1" customWidth="1"/>
    <col min="3338" max="3338" width="25.85546875" style="3" customWidth="1"/>
    <col min="3339" max="3584" width="9.140625" style="3"/>
    <col min="3585" max="3585" width="6.7109375" style="3" customWidth="1"/>
    <col min="3586" max="3586" width="38.7109375" style="3" customWidth="1"/>
    <col min="3587" max="3587" width="0" style="3" hidden="1" customWidth="1"/>
    <col min="3588" max="3591" width="14.7109375" style="3" customWidth="1"/>
    <col min="3592" max="3592" width="10.140625" style="3" customWidth="1"/>
    <col min="3593" max="3593" width="0" style="3" hidden="1" customWidth="1"/>
    <col min="3594" max="3594" width="25.85546875" style="3" customWidth="1"/>
    <col min="3595" max="3840" width="9.140625" style="3"/>
    <col min="3841" max="3841" width="6.7109375" style="3" customWidth="1"/>
    <col min="3842" max="3842" width="38.7109375" style="3" customWidth="1"/>
    <col min="3843" max="3843" width="0" style="3" hidden="1" customWidth="1"/>
    <col min="3844" max="3847" width="14.7109375" style="3" customWidth="1"/>
    <col min="3848" max="3848" width="10.140625" style="3" customWidth="1"/>
    <col min="3849" max="3849" width="0" style="3" hidden="1" customWidth="1"/>
    <col min="3850" max="3850" width="25.85546875" style="3" customWidth="1"/>
    <col min="3851" max="4096" width="9.140625" style="3"/>
    <col min="4097" max="4097" width="6.7109375" style="3" customWidth="1"/>
    <col min="4098" max="4098" width="38.7109375" style="3" customWidth="1"/>
    <col min="4099" max="4099" width="0" style="3" hidden="1" customWidth="1"/>
    <col min="4100" max="4103" width="14.7109375" style="3" customWidth="1"/>
    <col min="4104" max="4104" width="10.140625" style="3" customWidth="1"/>
    <col min="4105" max="4105" width="0" style="3" hidden="1" customWidth="1"/>
    <col min="4106" max="4106" width="25.85546875" style="3" customWidth="1"/>
    <col min="4107" max="4352" width="9.140625" style="3"/>
    <col min="4353" max="4353" width="6.7109375" style="3" customWidth="1"/>
    <col min="4354" max="4354" width="38.7109375" style="3" customWidth="1"/>
    <col min="4355" max="4355" width="0" style="3" hidden="1" customWidth="1"/>
    <col min="4356" max="4359" width="14.7109375" style="3" customWidth="1"/>
    <col min="4360" max="4360" width="10.140625" style="3" customWidth="1"/>
    <col min="4361" max="4361" width="0" style="3" hidden="1" customWidth="1"/>
    <col min="4362" max="4362" width="25.85546875" style="3" customWidth="1"/>
    <col min="4363" max="4608" width="9.140625" style="3"/>
    <col min="4609" max="4609" width="6.7109375" style="3" customWidth="1"/>
    <col min="4610" max="4610" width="38.7109375" style="3" customWidth="1"/>
    <col min="4611" max="4611" width="0" style="3" hidden="1" customWidth="1"/>
    <col min="4612" max="4615" width="14.7109375" style="3" customWidth="1"/>
    <col min="4616" max="4616" width="10.140625" style="3" customWidth="1"/>
    <col min="4617" max="4617" width="0" style="3" hidden="1" customWidth="1"/>
    <col min="4618" max="4618" width="25.85546875" style="3" customWidth="1"/>
    <col min="4619" max="4864" width="9.140625" style="3"/>
    <col min="4865" max="4865" width="6.7109375" style="3" customWidth="1"/>
    <col min="4866" max="4866" width="38.7109375" style="3" customWidth="1"/>
    <col min="4867" max="4867" width="0" style="3" hidden="1" customWidth="1"/>
    <col min="4868" max="4871" width="14.7109375" style="3" customWidth="1"/>
    <col min="4872" max="4872" width="10.140625" style="3" customWidth="1"/>
    <col min="4873" max="4873" width="0" style="3" hidden="1" customWidth="1"/>
    <col min="4874" max="4874" width="25.85546875" style="3" customWidth="1"/>
    <col min="4875" max="5120" width="9.140625" style="3"/>
    <col min="5121" max="5121" width="6.7109375" style="3" customWidth="1"/>
    <col min="5122" max="5122" width="38.7109375" style="3" customWidth="1"/>
    <col min="5123" max="5123" width="0" style="3" hidden="1" customWidth="1"/>
    <col min="5124" max="5127" width="14.7109375" style="3" customWidth="1"/>
    <col min="5128" max="5128" width="10.140625" style="3" customWidth="1"/>
    <col min="5129" max="5129" width="0" style="3" hidden="1" customWidth="1"/>
    <col min="5130" max="5130" width="25.85546875" style="3" customWidth="1"/>
    <col min="5131" max="5376" width="9.140625" style="3"/>
    <col min="5377" max="5377" width="6.7109375" style="3" customWidth="1"/>
    <col min="5378" max="5378" width="38.7109375" style="3" customWidth="1"/>
    <col min="5379" max="5379" width="0" style="3" hidden="1" customWidth="1"/>
    <col min="5380" max="5383" width="14.7109375" style="3" customWidth="1"/>
    <col min="5384" max="5384" width="10.140625" style="3" customWidth="1"/>
    <col min="5385" max="5385" width="0" style="3" hidden="1" customWidth="1"/>
    <col min="5386" max="5386" width="25.85546875" style="3" customWidth="1"/>
    <col min="5387" max="5632" width="9.140625" style="3"/>
    <col min="5633" max="5633" width="6.7109375" style="3" customWidth="1"/>
    <col min="5634" max="5634" width="38.7109375" style="3" customWidth="1"/>
    <col min="5635" max="5635" width="0" style="3" hidden="1" customWidth="1"/>
    <col min="5636" max="5639" width="14.7109375" style="3" customWidth="1"/>
    <col min="5640" max="5640" width="10.140625" style="3" customWidth="1"/>
    <col min="5641" max="5641" width="0" style="3" hidden="1" customWidth="1"/>
    <col min="5642" max="5642" width="25.85546875" style="3" customWidth="1"/>
    <col min="5643" max="5888" width="9.140625" style="3"/>
    <col min="5889" max="5889" width="6.7109375" style="3" customWidth="1"/>
    <col min="5890" max="5890" width="38.7109375" style="3" customWidth="1"/>
    <col min="5891" max="5891" width="0" style="3" hidden="1" customWidth="1"/>
    <col min="5892" max="5895" width="14.7109375" style="3" customWidth="1"/>
    <col min="5896" max="5896" width="10.140625" style="3" customWidth="1"/>
    <col min="5897" max="5897" width="0" style="3" hidden="1" customWidth="1"/>
    <col min="5898" max="5898" width="25.85546875" style="3" customWidth="1"/>
    <col min="5899" max="6144" width="9.140625" style="3"/>
    <col min="6145" max="6145" width="6.7109375" style="3" customWidth="1"/>
    <col min="6146" max="6146" width="38.7109375" style="3" customWidth="1"/>
    <col min="6147" max="6147" width="0" style="3" hidden="1" customWidth="1"/>
    <col min="6148" max="6151" width="14.7109375" style="3" customWidth="1"/>
    <col min="6152" max="6152" width="10.140625" style="3" customWidth="1"/>
    <col min="6153" max="6153" width="0" style="3" hidden="1" customWidth="1"/>
    <col min="6154" max="6154" width="25.85546875" style="3" customWidth="1"/>
    <col min="6155" max="6400" width="9.140625" style="3"/>
    <col min="6401" max="6401" width="6.7109375" style="3" customWidth="1"/>
    <col min="6402" max="6402" width="38.7109375" style="3" customWidth="1"/>
    <col min="6403" max="6403" width="0" style="3" hidden="1" customWidth="1"/>
    <col min="6404" max="6407" width="14.7109375" style="3" customWidth="1"/>
    <col min="6408" max="6408" width="10.140625" style="3" customWidth="1"/>
    <col min="6409" max="6409" width="0" style="3" hidden="1" customWidth="1"/>
    <col min="6410" max="6410" width="25.85546875" style="3" customWidth="1"/>
    <col min="6411" max="6656" width="9.140625" style="3"/>
    <col min="6657" max="6657" width="6.7109375" style="3" customWidth="1"/>
    <col min="6658" max="6658" width="38.7109375" style="3" customWidth="1"/>
    <col min="6659" max="6659" width="0" style="3" hidden="1" customWidth="1"/>
    <col min="6660" max="6663" width="14.7109375" style="3" customWidth="1"/>
    <col min="6664" max="6664" width="10.140625" style="3" customWidth="1"/>
    <col min="6665" max="6665" width="0" style="3" hidden="1" customWidth="1"/>
    <col min="6666" max="6666" width="25.85546875" style="3" customWidth="1"/>
    <col min="6667" max="6912" width="9.140625" style="3"/>
    <col min="6913" max="6913" width="6.7109375" style="3" customWidth="1"/>
    <col min="6914" max="6914" width="38.7109375" style="3" customWidth="1"/>
    <col min="6915" max="6915" width="0" style="3" hidden="1" customWidth="1"/>
    <col min="6916" max="6919" width="14.7109375" style="3" customWidth="1"/>
    <col min="6920" max="6920" width="10.140625" style="3" customWidth="1"/>
    <col min="6921" max="6921" width="0" style="3" hidden="1" customWidth="1"/>
    <col min="6922" max="6922" width="25.85546875" style="3" customWidth="1"/>
    <col min="6923" max="7168" width="9.140625" style="3"/>
    <col min="7169" max="7169" width="6.7109375" style="3" customWidth="1"/>
    <col min="7170" max="7170" width="38.7109375" style="3" customWidth="1"/>
    <col min="7171" max="7171" width="0" style="3" hidden="1" customWidth="1"/>
    <col min="7172" max="7175" width="14.7109375" style="3" customWidth="1"/>
    <col min="7176" max="7176" width="10.140625" style="3" customWidth="1"/>
    <col min="7177" max="7177" width="0" style="3" hidden="1" customWidth="1"/>
    <col min="7178" max="7178" width="25.85546875" style="3" customWidth="1"/>
    <col min="7179" max="7424" width="9.140625" style="3"/>
    <col min="7425" max="7425" width="6.7109375" style="3" customWidth="1"/>
    <col min="7426" max="7426" width="38.7109375" style="3" customWidth="1"/>
    <col min="7427" max="7427" width="0" style="3" hidden="1" customWidth="1"/>
    <col min="7428" max="7431" width="14.7109375" style="3" customWidth="1"/>
    <col min="7432" max="7432" width="10.140625" style="3" customWidth="1"/>
    <col min="7433" max="7433" width="0" style="3" hidden="1" customWidth="1"/>
    <col min="7434" max="7434" width="25.85546875" style="3" customWidth="1"/>
    <col min="7435" max="7680" width="9.140625" style="3"/>
    <col min="7681" max="7681" width="6.7109375" style="3" customWidth="1"/>
    <col min="7682" max="7682" width="38.7109375" style="3" customWidth="1"/>
    <col min="7683" max="7683" width="0" style="3" hidden="1" customWidth="1"/>
    <col min="7684" max="7687" width="14.7109375" style="3" customWidth="1"/>
    <col min="7688" max="7688" width="10.140625" style="3" customWidth="1"/>
    <col min="7689" max="7689" width="0" style="3" hidden="1" customWidth="1"/>
    <col min="7690" max="7690" width="25.85546875" style="3" customWidth="1"/>
    <col min="7691" max="7936" width="9.140625" style="3"/>
    <col min="7937" max="7937" width="6.7109375" style="3" customWidth="1"/>
    <col min="7938" max="7938" width="38.7109375" style="3" customWidth="1"/>
    <col min="7939" max="7939" width="0" style="3" hidden="1" customWidth="1"/>
    <col min="7940" max="7943" width="14.7109375" style="3" customWidth="1"/>
    <col min="7944" max="7944" width="10.140625" style="3" customWidth="1"/>
    <col min="7945" max="7945" width="0" style="3" hidden="1" customWidth="1"/>
    <col min="7946" max="7946" width="25.85546875" style="3" customWidth="1"/>
    <col min="7947" max="8192" width="9.140625" style="3"/>
    <col min="8193" max="8193" width="6.7109375" style="3" customWidth="1"/>
    <col min="8194" max="8194" width="38.7109375" style="3" customWidth="1"/>
    <col min="8195" max="8195" width="0" style="3" hidden="1" customWidth="1"/>
    <col min="8196" max="8199" width="14.7109375" style="3" customWidth="1"/>
    <col min="8200" max="8200" width="10.140625" style="3" customWidth="1"/>
    <col min="8201" max="8201" width="0" style="3" hidden="1" customWidth="1"/>
    <col min="8202" max="8202" width="25.85546875" style="3" customWidth="1"/>
    <col min="8203" max="8448" width="9.140625" style="3"/>
    <col min="8449" max="8449" width="6.7109375" style="3" customWidth="1"/>
    <col min="8450" max="8450" width="38.7109375" style="3" customWidth="1"/>
    <col min="8451" max="8451" width="0" style="3" hidden="1" customWidth="1"/>
    <col min="8452" max="8455" width="14.7109375" style="3" customWidth="1"/>
    <col min="8456" max="8456" width="10.140625" style="3" customWidth="1"/>
    <col min="8457" max="8457" width="0" style="3" hidden="1" customWidth="1"/>
    <col min="8458" max="8458" width="25.85546875" style="3" customWidth="1"/>
    <col min="8459" max="8704" width="9.140625" style="3"/>
    <col min="8705" max="8705" width="6.7109375" style="3" customWidth="1"/>
    <col min="8706" max="8706" width="38.7109375" style="3" customWidth="1"/>
    <col min="8707" max="8707" width="0" style="3" hidden="1" customWidth="1"/>
    <col min="8708" max="8711" width="14.7109375" style="3" customWidth="1"/>
    <col min="8712" max="8712" width="10.140625" style="3" customWidth="1"/>
    <col min="8713" max="8713" width="0" style="3" hidden="1" customWidth="1"/>
    <col min="8714" max="8714" width="25.85546875" style="3" customWidth="1"/>
    <col min="8715" max="8960" width="9.140625" style="3"/>
    <col min="8961" max="8961" width="6.7109375" style="3" customWidth="1"/>
    <col min="8962" max="8962" width="38.7109375" style="3" customWidth="1"/>
    <col min="8963" max="8963" width="0" style="3" hidden="1" customWidth="1"/>
    <col min="8964" max="8967" width="14.7109375" style="3" customWidth="1"/>
    <col min="8968" max="8968" width="10.140625" style="3" customWidth="1"/>
    <col min="8969" max="8969" width="0" style="3" hidden="1" customWidth="1"/>
    <col min="8970" max="8970" width="25.85546875" style="3" customWidth="1"/>
    <col min="8971" max="9216" width="9.140625" style="3"/>
    <col min="9217" max="9217" width="6.7109375" style="3" customWidth="1"/>
    <col min="9218" max="9218" width="38.7109375" style="3" customWidth="1"/>
    <col min="9219" max="9219" width="0" style="3" hidden="1" customWidth="1"/>
    <col min="9220" max="9223" width="14.7109375" style="3" customWidth="1"/>
    <col min="9224" max="9224" width="10.140625" style="3" customWidth="1"/>
    <col min="9225" max="9225" width="0" style="3" hidden="1" customWidth="1"/>
    <col min="9226" max="9226" width="25.85546875" style="3" customWidth="1"/>
    <col min="9227" max="9472" width="9.140625" style="3"/>
    <col min="9473" max="9473" width="6.7109375" style="3" customWidth="1"/>
    <col min="9474" max="9474" width="38.7109375" style="3" customWidth="1"/>
    <col min="9475" max="9475" width="0" style="3" hidden="1" customWidth="1"/>
    <col min="9476" max="9479" width="14.7109375" style="3" customWidth="1"/>
    <col min="9480" max="9480" width="10.140625" style="3" customWidth="1"/>
    <col min="9481" max="9481" width="0" style="3" hidden="1" customWidth="1"/>
    <col min="9482" max="9482" width="25.85546875" style="3" customWidth="1"/>
    <col min="9483" max="9728" width="9.140625" style="3"/>
    <col min="9729" max="9729" width="6.7109375" style="3" customWidth="1"/>
    <col min="9730" max="9730" width="38.7109375" style="3" customWidth="1"/>
    <col min="9731" max="9731" width="0" style="3" hidden="1" customWidth="1"/>
    <col min="9732" max="9735" width="14.7109375" style="3" customWidth="1"/>
    <col min="9736" max="9736" width="10.140625" style="3" customWidth="1"/>
    <col min="9737" max="9737" width="0" style="3" hidden="1" customWidth="1"/>
    <col min="9738" max="9738" width="25.85546875" style="3" customWidth="1"/>
    <col min="9739" max="9984" width="9.140625" style="3"/>
    <col min="9985" max="9985" width="6.7109375" style="3" customWidth="1"/>
    <col min="9986" max="9986" width="38.7109375" style="3" customWidth="1"/>
    <col min="9987" max="9987" width="0" style="3" hidden="1" customWidth="1"/>
    <col min="9988" max="9991" width="14.7109375" style="3" customWidth="1"/>
    <col min="9992" max="9992" width="10.140625" style="3" customWidth="1"/>
    <col min="9993" max="9993" width="0" style="3" hidden="1" customWidth="1"/>
    <col min="9994" max="9994" width="25.85546875" style="3" customWidth="1"/>
    <col min="9995" max="10240" width="9.140625" style="3"/>
    <col min="10241" max="10241" width="6.7109375" style="3" customWidth="1"/>
    <col min="10242" max="10242" width="38.7109375" style="3" customWidth="1"/>
    <col min="10243" max="10243" width="0" style="3" hidden="1" customWidth="1"/>
    <col min="10244" max="10247" width="14.7109375" style="3" customWidth="1"/>
    <col min="10248" max="10248" width="10.140625" style="3" customWidth="1"/>
    <col min="10249" max="10249" width="0" style="3" hidden="1" customWidth="1"/>
    <col min="10250" max="10250" width="25.85546875" style="3" customWidth="1"/>
    <col min="10251" max="10496" width="9.140625" style="3"/>
    <col min="10497" max="10497" width="6.7109375" style="3" customWidth="1"/>
    <col min="10498" max="10498" width="38.7109375" style="3" customWidth="1"/>
    <col min="10499" max="10499" width="0" style="3" hidden="1" customWidth="1"/>
    <col min="10500" max="10503" width="14.7109375" style="3" customWidth="1"/>
    <col min="10504" max="10504" width="10.140625" style="3" customWidth="1"/>
    <col min="10505" max="10505" width="0" style="3" hidden="1" customWidth="1"/>
    <col min="10506" max="10506" width="25.85546875" style="3" customWidth="1"/>
    <col min="10507" max="10752" width="9.140625" style="3"/>
    <col min="10753" max="10753" width="6.7109375" style="3" customWidth="1"/>
    <col min="10754" max="10754" width="38.7109375" style="3" customWidth="1"/>
    <col min="10755" max="10755" width="0" style="3" hidden="1" customWidth="1"/>
    <col min="10756" max="10759" width="14.7109375" style="3" customWidth="1"/>
    <col min="10760" max="10760" width="10.140625" style="3" customWidth="1"/>
    <col min="10761" max="10761" width="0" style="3" hidden="1" customWidth="1"/>
    <col min="10762" max="10762" width="25.85546875" style="3" customWidth="1"/>
    <col min="10763" max="11008" width="9.140625" style="3"/>
    <col min="11009" max="11009" width="6.7109375" style="3" customWidth="1"/>
    <col min="11010" max="11010" width="38.7109375" style="3" customWidth="1"/>
    <col min="11011" max="11011" width="0" style="3" hidden="1" customWidth="1"/>
    <col min="11012" max="11015" width="14.7109375" style="3" customWidth="1"/>
    <col min="11016" max="11016" width="10.140625" style="3" customWidth="1"/>
    <col min="11017" max="11017" width="0" style="3" hidden="1" customWidth="1"/>
    <col min="11018" max="11018" width="25.85546875" style="3" customWidth="1"/>
    <col min="11019" max="11264" width="9.140625" style="3"/>
    <col min="11265" max="11265" width="6.7109375" style="3" customWidth="1"/>
    <col min="11266" max="11266" width="38.7109375" style="3" customWidth="1"/>
    <col min="11267" max="11267" width="0" style="3" hidden="1" customWidth="1"/>
    <col min="11268" max="11271" width="14.7109375" style="3" customWidth="1"/>
    <col min="11272" max="11272" width="10.140625" style="3" customWidth="1"/>
    <col min="11273" max="11273" width="0" style="3" hidden="1" customWidth="1"/>
    <col min="11274" max="11274" width="25.85546875" style="3" customWidth="1"/>
    <col min="11275" max="11520" width="9.140625" style="3"/>
    <col min="11521" max="11521" width="6.7109375" style="3" customWidth="1"/>
    <col min="11522" max="11522" width="38.7109375" style="3" customWidth="1"/>
    <col min="11523" max="11523" width="0" style="3" hidden="1" customWidth="1"/>
    <col min="11524" max="11527" width="14.7109375" style="3" customWidth="1"/>
    <col min="11528" max="11528" width="10.140625" style="3" customWidth="1"/>
    <col min="11529" max="11529" width="0" style="3" hidden="1" customWidth="1"/>
    <col min="11530" max="11530" width="25.85546875" style="3" customWidth="1"/>
    <col min="11531" max="11776" width="9.140625" style="3"/>
    <col min="11777" max="11777" width="6.7109375" style="3" customWidth="1"/>
    <col min="11778" max="11778" width="38.7109375" style="3" customWidth="1"/>
    <col min="11779" max="11779" width="0" style="3" hidden="1" customWidth="1"/>
    <col min="11780" max="11783" width="14.7109375" style="3" customWidth="1"/>
    <col min="11784" max="11784" width="10.140625" style="3" customWidth="1"/>
    <col min="11785" max="11785" width="0" style="3" hidden="1" customWidth="1"/>
    <col min="11786" max="11786" width="25.85546875" style="3" customWidth="1"/>
    <col min="11787" max="12032" width="9.140625" style="3"/>
    <col min="12033" max="12033" width="6.7109375" style="3" customWidth="1"/>
    <col min="12034" max="12034" width="38.7109375" style="3" customWidth="1"/>
    <col min="12035" max="12035" width="0" style="3" hidden="1" customWidth="1"/>
    <col min="12036" max="12039" width="14.7109375" style="3" customWidth="1"/>
    <col min="12040" max="12040" width="10.140625" style="3" customWidth="1"/>
    <col min="12041" max="12041" width="0" style="3" hidden="1" customWidth="1"/>
    <col min="12042" max="12042" width="25.85546875" style="3" customWidth="1"/>
    <col min="12043" max="12288" width="9.140625" style="3"/>
    <col min="12289" max="12289" width="6.7109375" style="3" customWidth="1"/>
    <col min="12290" max="12290" width="38.7109375" style="3" customWidth="1"/>
    <col min="12291" max="12291" width="0" style="3" hidden="1" customWidth="1"/>
    <col min="12292" max="12295" width="14.7109375" style="3" customWidth="1"/>
    <col min="12296" max="12296" width="10.140625" style="3" customWidth="1"/>
    <col min="12297" max="12297" width="0" style="3" hidden="1" customWidth="1"/>
    <col min="12298" max="12298" width="25.85546875" style="3" customWidth="1"/>
    <col min="12299" max="12544" width="9.140625" style="3"/>
    <col min="12545" max="12545" width="6.7109375" style="3" customWidth="1"/>
    <col min="12546" max="12546" width="38.7109375" style="3" customWidth="1"/>
    <col min="12547" max="12547" width="0" style="3" hidden="1" customWidth="1"/>
    <col min="12548" max="12551" width="14.7109375" style="3" customWidth="1"/>
    <col min="12552" max="12552" width="10.140625" style="3" customWidth="1"/>
    <col min="12553" max="12553" width="0" style="3" hidden="1" customWidth="1"/>
    <col min="12554" max="12554" width="25.85546875" style="3" customWidth="1"/>
    <col min="12555" max="12800" width="9.140625" style="3"/>
    <col min="12801" max="12801" width="6.7109375" style="3" customWidth="1"/>
    <col min="12802" max="12802" width="38.7109375" style="3" customWidth="1"/>
    <col min="12803" max="12803" width="0" style="3" hidden="1" customWidth="1"/>
    <col min="12804" max="12807" width="14.7109375" style="3" customWidth="1"/>
    <col min="12808" max="12808" width="10.140625" style="3" customWidth="1"/>
    <col min="12809" max="12809" width="0" style="3" hidden="1" customWidth="1"/>
    <col min="12810" max="12810" width="25.85546875" style="3" customWidth="1"/>
    <col min="12811" max="13056" width="9.140625" style="3"/>
    <col min="13057" max="13057" width="6.7109375" style="3" customWidth="1"/>
    <col min="13058" max="13058" width="38.7109375" style="3" customWidth="1"/>
    <col min="13059" max="13059" width="0" style="3" hidden="1" customWidth="1"/>
    <col min="13060" max="13063" width="14.7109375" style="3" customWidth="1"/>
    <col min="13064" max="13064" width="10.140625" style="3" customWidth="1"/>
    <col min="13065" max="13065" width="0" style="3" hidden="1" customWidth="1"/>
    <col min="13066" max="13066" width="25.85546875" style="3" customWidth="1"/>
    <col min="13067" max="13312" width="9.140625" style="3"/>
    <col min="13313" max="13313" width="6.7109375" style="3" customWidth="1"/>
    <col min="13314" max="13314" width="38.7109375" style="3" customWidth="1"/>
    <col min="13315" max="13315" width="0" style="3" hidden="1" customWidth="1"/>
    <col min="13316" max="13319" width="14.7109375" style="3" customWidth="1"/>
    <col min="13320" max="13320" width="10.140625" style="3" customWidth="1"/>
    <col min="13321" max="13321" width="0" style="3" hidden="1" customWidth="1"/>
    <col min="13322" max="13322" width="25.85546875" style="3" customWidth="1"/>
    <col min="13323" max="13568" width="9.140625" style="3"/>
    <col min="13569" max="13569" width="6.7109375" style="3" customWidth="1"/>
    <col min="13570" max="13570" width="38.7109375" style="3" customWidth="1"/>
    <col min="13571" max="13571" width="0" style="3" hidden="1" customWidth="1"/>
    <col min="13572" max="13575" width="14.7109375" style="3" customWidth="1"/>
    <col min="13576" max="13576" width="10.140625" style="3" customWidth="1"/>
    <col min="13577" max="13577" width="0" style="3" hidden="1" customWidth="1"/>
    <col min="13578" max="13578" width="25.85546875" style="3" customWidth="1"/>
    <col min="13579" max="13824" width="9.140625" style="3"/>
    <col min="13825" max="13825" width="6.7109375" style="3" customWidth="1"/>
    <col min="13826" max="13826" width="38.7109375" style="3" customWidth="1"/>
    <col min="13827" max="13827" width="0" style="3" hidden="1" customWidth="1"/>
    <col min="13828" max="13831" width="14.7109375" style="3" customWidth="1"/>
    <col min="13832" max="13832" width="10.140625" style="3" customWidth="1"/>
    <col min="13833" max="13833" width="0" style="3" hidden="1" customWidth="1"/>
    <col min="13834" max="13834" width="25.85546875" style="3" customWidth="1"/>
    <col min="13835" max="14080" width="9.140625" style="3"/>
    <col min="14081" max="14081" width="6.7109375" style="3" customWidth="1"/>
    <col min="14082" max="14082" width="38.7109375" style="3" customWidth="1"/>
    <col min="14083" max="14083" width="0" style="3" hidden="1" customWidth="1"/>
    <col min="14084" max="14087" width="14.7109375" style="3" customWidth="1"/>
    <col min="14088" max="14088" width="10.140625" style="3" customWidth="1"/>
    <col min="14089" max="14089" width="0" style="3" hidden="1" customWidth="1"/>
    <col min="14090" max="14090" width="25.85546875" style="3" customWidth="1"/>
    <col min="14091" max="14336" width="9.140625" style="3"/>
    <col min="14337" max="14337" width="6.7109375" style="3" customWidth="1"/>
    <col min="14338" max="14338" width="38.7109375" style="3" customWidth="1"/>
    <col min="14339" max="14339" width="0" style="3" hidden="1" customWidth="1"/>
    <col min="14340" max="14343" width="14.7109375" style="3" customWidth="1"/>
    <col min="14344" max="14344" width="10.140625" style="3" customWidth="1"/>
    <col min="14345" max="14345" width="0" style="3" hidden="1" customWidth="1"/>
    <col min="14346" max="14346" width="25.85546875" style="3" customWidth="1"/>
    <col min="14347" max="14592" width="9.140625" style="3"/>
    <col min="14593" max="14593" width="6.7109375" style="3" customWidth="1"/>
    <col min="14594" max="14594" width="38.7109375" style="3" customWidth="1"/>
    <col min="14595" max="14595" width="0" style="3" hidden="1" customWidth="1"/>
    <col min="14596" max="14599" width="14.7109375" style="3" customWidth="1"/>
    <col min="14600" max="14600" width="10.140625" style="3" customWidth="1"/>
    <col min="14601" max="14601" width="0" style="3" hidden="1" customWidth="1"/>
    <col min="14602" max="14602" width="25.85546875" style="3" customWidth="1"/>
    <col min="14603" max="14848" width="9.140625" style="3"/>
    <col min="14849" max="14849" width="6.7109375" style="3" customWidth="1"/>
    <col min="14850" max="14850" width="38.7109375" style="3" customWidth="1"/>
    <col min="14851" max="14851" width="0" style="3" hidden="1" customWidth="1"/>
    <col min="14852" max="14855" width="14.7109375" style="3" customWidth="1"/>
    <col min="14856" max="14856" width="10.140625" style="3" customWidth="1"/>
    <col min="14857" max="14857" width="0" style="3" hidden="1" customWidth="1"/>
    <col min="14858" max="14858" width="25.85546875" style="3" customWidth="1"/>
    <col min="14859" max="15104" width="9.140625" style="3"/>
    <col min="15105" max="15105" width="6.7109375" style="3" customWidth="1"/>
    <col min="15106" max="15106" width="38.7109375" style="3" customWidth="1"/>
    <col min="15107" max="15107" width="0" style="3" hidden="1" customWidth="1"/>
    <col min="15108" max="15111" width="14.7109375" style="3" customWidth="1"/>
    <col min="15112" max="15112" width="10.140625" style="3" customWidth="1"/>
    <col min="15113" max="15113" width="0" style="3" hidden="1" customWidth="1"/>
    <col min="15114" max="15114" width="25.85546875" style="3" customWidth="1"/>
    <col min="15115" max="15360" width="9.140625" style="3"/>
    <col min="15361" max="15361" width="6.7109375" style="3" customWidth="1"/>
    <col min="15362" max="15362" width="38.7109375" style="3" customWidth="1"/>
    <col min="15363" max="15363" width="0" style="3" hidden="1" customWidth="1"/>
    <col min="15364" max="15367" width="14.7109375" style="3" customWidth="1"/>
    <col min="15368" max="15368" width="10.140625" style="3" customWidth="1"/>
    <col min="15369" max="15369" width="0" style="3" hidden="1" customWidth="1"/>
    <col min="15370" max="15370" width="25.85546875" style="3" customWidth="1"/>
    <col min="15371" max="15616" width="9.140625" style="3"/>
    <col min="15617" max="15617" width="6.7109375" style="3" customWidth="1"/>
    <col min="15618" max="15618" width="38.7109375" style="3" customWidth="1"/>
    <col min="15619" max="15619" width="0" style="3" hidden="1" customWidth="1"/>
    <col min="15620" max="15623" width="14.7109375" style="3" customWidth="1"/>
    <col min="15624" max="15624" width="10.140625" style="3" customWidth="1"/>
    <col min="15625" max="15625" width="0" style="3" hidden="1" customWidth="1"/>
    <col min="15626" max="15626" width="25.85546875" style="3" customWidth="1"/>
    <col min="15627" max="15872" width="9.140625" style="3"/>
    <col min="15873" max="15873" width="6.7109375" style="3" customWidth="1"/>
    <col min="15874" max="15874" width="38.7109375" style="3" customWidth="1"/>
    <col min="15875" max="15875" width="0" style="3" hidden="1" customWidth="1"/>
    <col min="15876" max="15879" width="14.7109375" style="3" customWidth="1"/>
    <col min="15880" max="15880" width="10.140625" style="3" customWidth="1"/>
    <col min="15881" max="15881" width="0" style="3" hidden="1" customWidth="1"/>
    <col min="15882" max="15882" width="25.85546875" style="3" customWidth="1"/>
    <col min="15883" max="16128" width="9.140625" style="3"/>
    <col min="16129" max="16129" width="6.7109375" style="3" customWidth="1"/>
    <col min="16130" max="16130" width="38.7109375" style="3" customWidth="1"/>
    <col min="16131" max="16131" width="0" style="3" hidden="1" customWidth="1"/>
    <col min="16132" max="16135" width="14.7109375" style="3" customWidth="1"/>
    <col min="16136" max="16136" width="10.140625" style="3" customWidth="1"/>
    <col min="16137" max="16137" width="0" style="3" hidden="1" customWidth="1"/>
    <col min="16138" max="16138" width="25.85546875" style="3" customWidth="1"/>
    <col min="16139" max="16384" width="9.140625" style="3"/>
  </cols>
  <sheetData>
    <row r="2" spans="1:9">
      <c r="A2" s="408" t="s">
        <v>867</v>
      </c>
      <c r="B2" s="408"/>
      <c r="F2" s="6" t="s">
        <v>858</v>
      </c>
      <c r="G2" s="6"/>
    </row>
    <row r="3" spans="1:9">
      <c r="F3" s="5" t="s">
        <v>862</v>
      </c>
    </row>
    <row r="4" spans="1:9" ht="15.75">
      <c r="A4" s="106" t="s">
        <v>406</v>
      </c>
      <c r="F4" s="5" t="s">
        <v>863</v>
      </c>
      <c r="H4" s="23"/>
    </row>
    <row r="6" spans="1:9">
      <c r="A6" s="13" t="str">
        <f>[3]REKVIZITAI!A3</f>
        <v>Ataskaitinis laikotarpis: [2023-12-31]</v>
      </c>
    </row>
    <row r="7" spans="1:9">
      <c r="A7" s="13" t="str">
        <f>[3]REKVIZITAI!A4</f>
        <v>[188204587] - [Kėdainių krašto muziejus]</v>
      </c>
    </row>
    <row r="8" spans="1:9" s="92" customFormat="1">
      <c r="A8" s="3" t="s">
        <v>0</v>
      </c>
      <c r="B8" s="9"/>
      <c r="C8" s="10"/>
      <c r="D8" s="9"/>
      <c r="E8" s="9"/>
      <c r="F8" s="9"/>
      <c r="G8" s="9"/>
      <c r="I8" s="9"/>
    </row>
    <row r="9" spans="1:9" s="92" customFormat="1">
      <c r="A9" s="13"/>
      <c r="B9" s="9"/>
      <c r="C9" s="10"/>
      <c r="D9" s="9"/>
      <c r="E9" s="9"/>
      <c r="F9" s="9"/>
      <c r="G9" s="9"/>
      <c r="I9" s="9"/>
    </row>
    <row r="10" spans="1:9" s="92" customFormat="1">
      <c r="A10" s="3"/>
      <c r="B10" s="14"/>
      <c r="C10" s="15"/>
      <c r="D10" s="14"/>
      <c r="E10" s="14"/>
      <c r="F10" s="14"/>
      <c r="G10" s="14"/>
      <c r="H10" s="14"/>
      <c r="I10" s="14"/>
    </row>
    <row r="11" spans="1:9" s="18" customFormat="1" ht="32.450000000000003" customHeight="1">
      <c r="A11" s="420" t="s">
        <v>1</v>
      </c>
      <c r="B11" s="421" t="s">
        <v>203</v>
      </c>
      <c r="C11" s="423" t="s">
        <v>3</v>
      </c>
      <c r="D11" s="426" t="s">
        <v>292</v>
      </c>
      <c r="E11" s="426"/>
      <c r="F11" s="426" t="s">
        <v>294</v>
      </c>
      <c r="G11" s="426"/>
      <c r="I11" s="418" t="s">
        <v>6</v>
      </c>
    </row>
    <row r="12" spans="1:9" ht="25.5">
      <c r="A12" s="419"/>
      <c r="B12" s="422"/>
      <c r="C12" s="424"/>
      <c r="D12" s="133" t="s">
        <v>4</v>
      </c>
      <c r="E12" s="133" t="s">
        <v>407</v>
      </c>
      <c r="F12" s="133" t="s">
        <v>4</v>
      </c>
      <c r="G12" s="133" t="s">
        <v>407</v>
      </c>
      <c r="I12" s="419"/>
    </row>
    <row r="13" spans="1:9" s="4" customFormat="1">
      <c r="A13" s="133">
        <v>1</v>
      </c>
      <c r="B13" s="134">
        <v>2</v>
      </c>
      <c r="C13" s="425"/>
      <c r="D13" s="133">
        <v>3</v>
      </c>
      <c r="E13" s="133">
        <v>4</v>
      </c>
      <c r="F13" s="133">
        <v>5</v>
      </c>
      <c r="G13" s="133">
        <v>6</v>
      </c>
      <c r="I13" s="133">
        <v>7</v>
      </c>
    </row>
    <row r="14" spans="1:9" ht="25.5" hidden="1">
      <c r="A14" s="135"/>
      <c r="B14" s="136" t="s">
        <v>3</v>
      </c>
      <c r="C14" s="137"/>
      <c r="D14" s="138" t="s">
        <v>295</v>
      </c>
      <c r="E14" s="138" t="s">
        <v>408</v>
      </c>
      <c r="F14" s="138" t="s">
        <v>296</v>
      </c>
      <c r="G14" s="138" t="s">
        <v>409</v>
      </c>
      <c r="I14" s="138" t="s">
        <v>8</v>
      </c>
    </row>
    <row r="15" spans="1:9" ht="38.25">
      <c r="A15" s="264" t="s">
        <v>297</v>
      </c>
      <c r="B15" s="230" t="s">
        <v>410</v>
      </c>
      <c r="C15" s="265" t="s">
        <v>411</v>
      </c>
      <c r="D15" s="266">
        <f>SUM(D16:D21)</f>
        <v>4000</v>
      </c>
      <c r="E15" s="266">
        <f>SUM(E16:E21)</f>
        <v>0</v>
      </c>
      <c r="F15" s="266">
        <f>SUM(F16:F21)</f>
        <v>0</v>
      </c>
      <c r="G15" s="266">
        <f>SUM(G16:G21)</f>
        <v>0</v>
      </c>
      <c r="I15" s="139"/>
    </row>
    <row r="16" spans="1:9">
      <c r="A16" s="264" t="s">
        <v>300</v>
      </c>
      <c r="B16" s="267" t="s">
        <v>412</v>
      </c>
      <c r="C16" s="265" t="s">
        <v>413</v>
      </c>
      <c r="D16" s="140">
        <v>4000</v>
      </c>
      <c r="E16" s="140"/>
      <c r="F16" s="140"/>
      <c r="G16" s="141"/>
      <c r="I16" s="142"/>
    </row>
    <row r="17" spans="1:10">
      <c r="A17" s="264" t="s">
        <v>303</v>
      </c>
      <c r="B17" s="267" t="s">
        <v>414</v>
      </c>
      <c r="C17" s="265" t="s">
        <v>415</v>
      </c>
      <c r="D17" s="140"/>
      <c r="E17" s="140"/>
      <c r="F17" s="140"/>
      <c r="G17" s="141"/>
      <c r="I17" s="142"/>
    </row>
    <row r="18" spans="1:10">
      <c r="A18" s="264" t="s">
        <v>306</v>
      </c>
      <c r="B18" s="267" t="s">
        <v>416</v>
      </c>
      <c r="C18" s="265" t="s">
        <v>417</v>
      </c>
      <c r="D18" s="140"/>
      <c r="E18" s="140"/>
      <c r="F18" s="140"/>
      <c r="G18" s="141"/>
      <c r="I18" s="142"/>
    </row>
    <row r="19" spans="1:10">
      <c r="A19" s="264" t="s">
        <v>309</v>
      </c>
      <c r="B19" s="267" t="s">
        <v>418</v>
      </c>
      <c r="C19" s="265" t="s">
        <v>419</v>
      </c>
      <c r="D19" s="140"/>
      <c r="E19" s="140"/>
      <c r="F19" s="140"/>
      <c r="G19" s="141"/>
      <c r="I19" s="142"/>
    </row>
    <row r="20" spans="1:10">
      <c r="A20" s="264" t="s">
        <v>312</v>
      </c>
      <c r="B20" s="267" t="s">
        <v>420</v>
      </c>
      <c r="C20" s="265" t="s">
        <v>421</v>
      </c>
      <c r="D20" s="140"/>
      <c r="E20" s="140"/>
      <c r="F20" s="140"/>
      <c r="G20" s="141"/>
      <c r="I20" s="142"/>
      <c r="J20" s="97"/>
    </row>
    <row r="21" spans="1:10">
      <c r="A21" s="264" t="s">
        <v>315</v>
      </c>
      <c r="B21" s="264" t="s">
        <v>422</v>
      </c>
      <c r="C21" s="265" t="s">
        <v>423</v>
      </c>
      <c r="D21" s="140"/>
      <c r="E21" s="140"/>
      <c r="F21" s="140"/>
      <c r="G21" s="141"/>
      <c r="I21" s="142"/>
      <c r="J21" s="97"/>
    </row>
    <row r="22" spans="1:10" ht="25.5">
      <c r="A22" s="264" t="s">
        <v>324</v>
      </c>
      <c r="B22" s="230" t="s">
        <v>424</v>
      </c>
      <c r="C22" s="265" t="s">
        <v>425</v>
      </c>
      <c r="D22" s="266">
        <f>SUM(D23:D28)</f>
        <v>0</v>
      </c>
      <c r="E22" s="266">
        <f>SUM(E23:E28)</f>
        <v>0</v>
      </c>
      <c r="F22" s="266">
        <f>SUM(F23:F28)</f>
        <v>0</v>
      </c>
      <c r="G22" s="266">
        <f>SUM(G23:G28)</f>
        <v>0</v>
      </c>
      <c r="I22" s="139"/>
    </row>
    <row r="23" spans="1:10">
      <c r="A23" s="264" t="s">
        <v>224</v>
      </c>
      <c r="B23" s="267" t="s">
        <v>426</v>
      </c>
      <c r="C23" s="265" t="s">
        <v>427</v>
      </c>
      <c r="D23" s="140"/>
      <c r="E23" s="140"/>
      <c r="F23" s="140"/>
      <c r="G23" s="141"/>
      <c r="I23" s="142"/>
    </row>
    <row r="24" spans="1:10">
      <c r="A24" s="264" t="s">
        <v>227</v>
      </c>
      <c r="B24" s="267" t="s">
        <v>414</v>
      </c>
      <c r="C24" s="265" t="s">
        <v>428</v>
      </c>
      <c r="D24" s="140"/>
      <c r="E24" s="140"/>
      <c r="F24" s="140"/>
      <c r="G24" s="141"/>
      <c r="I24" s="142"/>
    </row>
    <row r="25" spans="1:10">
      <c r="A25" s="264" t="s">
        <v>392</v>
      </c>
      <c r="B25" s="267" t="s">
        <v>416</v>
      </c>
      <c r="C25" s="265" t="s">
        <v>429</v>
      </c>
      <c r="D25" s="140"/>
      <c r="E25" s="140"/>
      <c r="F25" s="140"/>
      <c r="G25" s="141"/>
      <c r="I25" s="142"/>
    </row>
    <row r="26" spans="1:10">
      <c r="A26" s="264" t="s">
        <v>396</v>
      </c>
      <c r="B26" s="267" t="s">
        <v>418</v>
      </c>
      <c r="C26" s="265" t="s">
        <v>430</v>
      </c>
      <c r="D26" s="140"/>
      <c r="E26" s="140"/>
      <c r="F26" s="140"/>
      <c r="G26" s="141"/>
      <c r="I26" s="142"/>
    </row>
    <row r="27" spans="1:10">
      <c r="A27" s="264" t="s">
        <v>399</v>
      </c>
      <c r="B27" s="267" t="s">
        <v>420</v>
      </c>
      <c r="C27" s="265" t="s">
        <v>431</v>
      </c>
      <c r="D27" s="140"/>
      <c r="E27" s="140"/>
      <c r="F27" s="140"/>
      <c r="G27" s="141"/>
      <c r="I27" s="142"/>
      <c r="J27" s="97"/>
    </row>
    <row r="28" spans="1:10">
      <c r="A28" s="264" t="s">
        <v>432</v>
      </c>
      <c r="B28" s="268" t="s">
        <v>422</v>
      </c>
      <c r="C28" s="265" t="s">
        <v>433</v>
      </c>
      <c r="D28" s="140"/>
      <c r="E28" s="140"/>
      <c r="F28" s="140"/>
      <c r="G28" s="141"/>
      <c r="I28" s="142"/>
      <c r="J28" s="97"/>
    </row>
    <row r="29" spans="1:10" ht="25.5">
      <c r="A29" s="264" t="s">
        <v>327</v>
      </c>
      <c r="B29" s="230" t="s">
        <v>434</v>
      </c>
      <c r="C29" s="265" t="s">
        <v>435</v>
      </c>
      <c r="D29" s="266">
        <f>SUM(D30:D36)</f>
        <v>3329.48</v>
      </c>
      <c r="E29" s="266">
        <f>SUM(E30:E36)</f>
        <v>0</v>
      </c>
      <c r="F29" s="266">
        <f>SUM(F30:F36)</f>
        <v>82973.59</v>
      </c>
      <c r="G29" s="266">
        <f>SUM(G30:G36)</f>
        <v>0</v>
      </c>
      <c r="I29" s="139"/>
    </row>
    <row r="30" spans="1:10">
      <c r="A30" s="264" t="s">
        <v>232</v>
      </c>
      <c r="B30" s="267" t="s">
        <v>426</v>
      </c>
      <c r="C30" s="265" t="s">
        <v>436</v>
      </c>
      <c r="D30" s="140">
        <v>3329.48</v>
      </c>
      <c r="E30" s="140"/>
      <c r="F30" s="140">
        <v>82973.59</v>
      </c>
      <c r="G30" s="141"/>
      <c r="I30" s="142"/>
    </row>
    <row r="31" spans="1:10">
      <c r="A31" s="264" t="s">
        <v>235</v>
      </c>
      <c r="B31" s="267" t="s">
        <v>414</v>
      </c>
      <c r="C31" s="265" t="s">
        <v>437</v>
      </c>
      <c r="D31" s="140"/>
      <c r="E31" s="140"/>
      <c r="F31" s="140"/>
      <c r="G31" s="141"/>
      <c r="I31" s="142"/>
    </row>
    <row r="32" spans="1:10">
      <c r="A32" s="264" t="s">
        <v>238</v>
      </c>
      <c r="B32" s="267" t="s">
        <v>416</v>
      </c>
      <c r="C32" s="265" t="s">
        <v>438</v>
      </c>
      <c r="D32" s="140"/>
      <c r="E32" s="140"/>
      <c r="F32" s="140"/>
      <c r="G32" s="141"/>
      <c r="I32" s="142"/>
    </row>
    <row r="33" spans="1:10">
      <c r="A33" s="264" t="s">
        <v>241</v>
      </c>
      <c r="B33" s="267" t="s">
        <v>418</v>
      </c>
      <c r="C33" s="265" t="s">
        <v>439</v>
      </c>
      <c r="D33" s="140"/>
      <c r="E33" s="140"/>
      <c r="F33" s="140"/>
      <c r="G33" s="141"/>
      <c r="I33" s="142"/>
    </row>
    <row r="34" spans="1:10">
      <c r="A34" s="264" t="s">
        <v>440</v>
      </c>
      <c r="B34" s="267" t="s">
        <v>420</v>
      </c>
      <c r="C34" s="265" t="s">
        <v>441</v>
      </c>
      <c r="D34" s="140"/>
      <c r="E34" s="140"/>
      <c r="F34" s="140"/>
      <c r="G34" s="141"/>
      <c r="I34" s="142"/>
      <c r="J34" s="97"/>
    </row>
    <row r="35" spans="1:10" ht="12.75" customHeight="1">
      <c r="A35" s="264" t="s">
        <v>442</v>
      </c>
      <c r="B35" s="267" t="s">
        <v>443</v>
      </c>
      <c r="C35" s="265" t="s">
        <v>444</v>
      </c>
      <c r="D35" s="140"/>
      <c r="E35" s="140"/>
      <c r="F35" s="140"/>
      <c r="G35" s="141"/>
      <c r="I35" s="142"/>
    </row>
    <row r="36" spans="1:10">
      <c r="A36" s="269" t="s">
        <v>445</v>
      </c>
      <c r="B36" s="267" t="s">
        <v>422</v>
      </c>
      <c r="C36" s="265" t="s">
        <v>446</v>
      </c>
      <c r="D36" s="140"/>
      <c r="E36" s="140"/>
      <c r="F36" s="140"/>
      <c r="G36" s="141"/>
      <c r="I36" s="142"/>
    </row>
    <row r="37" spans="1:10">
      <c r="A37" s="270">
        <v>4</v>
      </c>
      <c r="B37" s="271" t="s">
        <v>447</v>
      </c>
      <c r="C37" s="272" t="s">
        <v>448</v>
      </c>
      <c r="D37" s="273">
        <f>SUM(D15,D22,D29)</f>
        <v>7329.48</v>
      </c>
      <c r="E37" s="273">
        <f>SUM(E15,E22,E29)</f>
        <v>0</v>
      </c>
      <c r="F37" s="273">
        <f>SUM(F15,F22,F29)</f>
        <v>82973.59</v>
      </c>
      <c r="G37" s="273">
        <f>SUM(G15,G22,G29)</f>
        <v>0</v>
      </c>
      <c r="I37" s="143"/>
    </row>
    <row r="38" spans="1:10">
      <c r="A38" s="274">
        <v>5</v>
      </c>
      <c r="B38" s="271" t="s">
        <v>449</v>
      </c>
      <c r="C38" s="275" t="s">
        <v>450</v>
      </c>
      <c r="D38" s="140"/>
      <c r="E38" s="140"/>
      <c r="F38" s="144"/>
      <c r="G38" s="144"/>
      <c r="I38" s="142"/>
    </row>
    <row r="39" spans="1:10" ht="25.5">
      <c r="A39" s="24"/>
      <c r="B39" s="7" t="s">
        <v>451</v>
      </c>
      <c r="C39" s="24"/>
      <c r="D39" s="27"/>
      <c r="E39" s="27"/>
      <c r="F39" s="27"/>
      <c r="G39" s="27"/>
      <c r="I39" s="27"/>
    </row>
    <row r="40" spans="1:10">
      <c r="A40" s="24"/>
      <c r="B40" s="7"/>
      <c r="C40" s="24"/>
      <c r="D40" s="27"/>
      <c r="E40" s="27"/>
      <c r="F40" s="27"/>
      <c r="G40" s="27"/>
      <c r="I40" s="27"/>
    </row>
    <row r="41" spans="1:10">
      <c r="B41" s="27"/>
      <c r="C41" s="132"/>
      <c r="E41" s="98"/>
      <c r="F41" s="27"/>
      <c r="G41" s="27"/>
    </row>
    <row r="42" spans="1:10">
      <c r="B42" s="27"/>
      <c r="H42" s="5"/>
      <c r="I42" s="3"/>
    </row>
    <row r="43" spans="1:10">
      <c r="H43" s="145"/>
      <c r="I43" s="145"/>
    </row>
    <row r="44" spans="1:10">
      <c r="A44" s="103" t="s">
        <v>452</v>
      </c>
      <c r="B44" s="103"/>
      <c r="C44" s="104"/>
      <c r="D44" s="103"/>
      <c r="E44" s="103"/>
      <c r="F44" s="103"/>
      <c r="G44" s="103"/>
      <c r="I44" s="3"/>
    </row>
    <row r="45" spans="1:10">
      <c r="I45" s="3"/>
    </row>
    <row r="46" spans="1:10">
      <c r="A46" s="105" t="s">
        <v>11</v>
      </c>
      <c r="I46" s="3"/>
    </row>
    <row r="47" spans="1:10">
      <c r="A47" s="105" t="s">
        <v>11</v>
      </c>
    </row>
    <row r="48" spans="1:10">
      <c r="A48" s="105" t="s">
        <v>11</v>
      </c>
    </row>
  </sheetData>
  <sheetProtection algorithmName="SHA-512" hashValue="2cuzRK6DZ9TkBMP7bsS0uuhiaZLWwyEcLJJoQgxdP4k3WMpO0hxiJD7tEMrq6f+eCUYFJOmdaCCLo+0KMq716Q==" saltValue="9ywN6kl8B+16+Ilop3qAOA==" spinCount="100000" sheet="1" objects="1" scenarios="1"/>
  <mergeCells count="7">
    <mergeCell ref="A2:B2"/>
    <mergeCell ref="I11:I12"/>
    <mergeCell ref="A11:A12"/>
    <mergeCell ref="B11:B12"/>
    <mergeCell ref="C11:C13"/>
    <mergeCell ref="D11:E11"/>
    <mergeCell ref="F11:G11"/>
  </mergeCells>
  <pageMargins left="0.78740157480314965" right="0.78740157480314965" top="1.1811023622047245" bottom="0.39370078740157483" header="0.39370078740157483" footer="0.39370078740157483"/>
  <pageSetup paperSize="9" scale="82" fitToHeight="0" orientation="portrait" blackAndWhite="1" r:id="rId1"/>
  <headerFooter scaleWithDoc="0" alignWithMargins="0">
    <oddHeader>&amp;R&amp;"Times New Roman,Regular"&amp;A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DA43-F568-4DE2-8F3D-A0384E7B4938}">
  <sheetPr>
    <tabColor theme="0"/>
    <pageSetUpPr fitToPage="1"/>
  </sheetPr>
  <dimension ref="A2:IL33"/>
  <sheetViews>
    <sheetView showGridLines="0" zoomScale="90" zoomScaleNormal="90" zoomScaleSheetLayoutView="100" workbookViewId="0">
      <pane ySplit="10" topLeftCell="A15" activePane="bottomLeft" state="frozen"/>
      <selection activeCell="E57" sqref="E57"/>
      <selection pane="bottomLeft" activeCell="A6" sqref="A6:B8"/>
    </sheetView>
  </sheetViews>
  <sheetFormatPr defaultColWidth="9.140625" defaultRowHeight="12.75"/>
  <cols>
    <col min="1" max="1" width="6.7109375" style="5" customWidth="1"/>
    <col min="2" max="2" width="30.7109375" style="5" customWidth="1"/>
    <col min="3" max="3" width="14.7109375" style="6" hidden="1" customWidth="1"/>
    <col min="4" max="15" width="14.7109375" style="6" customWidth="1"/>
    <col min="16" max="256" width="9.140625" style="98"/>
    <col min="257" max="257" width="6.7109375" style="98" customWidth="1"/>
    <col min="258" max="258" width="30.7109375" style="98" customWidth="1"/>
    <col min="259" max="259" width="0" style="98" hidden="1" customWidth="1"/>
    <col min="260" max="271" width="14.7109375" style="98" customWidth="1"/>
    <col min="272" max="512" width="9.140625" style="98"/>
    <col min="513" max="513" width="6.7109375" style="98" customWidth="1"/>
    <col min="514" max="514" width="30.7109375" style="98" customWidth="1"/>
    <col min="515" max="515" width="0" style="98" hidden="1" customWidth="1"/>
    <col min="516" max="527" width="14.7109375" style="98" customWidth="1"/>
    <col min="528" max="768" width="9.140625" style="98"/>
    <col min="769" max="769" width="6.7109375" style="98" customWidth="1"/>
    <col min="770" max="770" width="30.7109375" style="98" customWidth="1"/>
    <col min="771" max="771" width="0" style="98" hidden="1" customWidth="1"/>
    <col min="772" max="783" width="14.7109375" style="98" customWidth="1"/>
    <col min="784" max="1024" width="9.140625" style="98"/>
    <col min="1025" max="1025" width="6.7109375" style="98" customWidth="1"/>
    <col min="1026" max="1026" width="30.7109375" style="98" customWidth="1"/>
    <col min="1027" max="1027" width="0" style="98" hidden="1" customWidth="1"/>
    <col min="1028" max="1039" width="14.7109375" style="98" customWidth="1"/>
    <col min="1040" max="1280" width="9.140625" style="98"/>
    <col min="1281" max="1281" width="6.7109375" style="98" customWidth="1"/>
    <col min="1282" max="1282" width="30.7109375" style="98" customWidth="1"/>
    <col min="1283" max="1283" width="0" style="98" hidden="1" customWidth="1"/>
    <col min="1284" max="1295" width="14.7109375" style="98" customWidth="1"/>
    <col min="1296" max="1536" width="9.140625" style="98"/>
    <col min="1537" max="1537" width="6.7109375" style="98" customWidth="1"/>
    <col min="1538" max="1538" width="30.7109375" style="98" customWidth="1"/>
    <col min="1539" max="1539" width="0" style="98" hidden="1" customWidth="1"/>
    <col min="1540" max="1551" width="14.7109375" style="98" customWidth="1"/>
    <col min="1552" max="1792" width="9.140625" style="98"/>
    <col min="1793" max="1793" width="6.7109375" style="98" customWidth="1"/>
    <col min="1794" max="1794" width="30.7109375" style="98" customWidth="1"/>
    <col min="1795" max="1795" width="0" style="98" hidden="1" customWidth="1"/>
    <col min="1796" max="1807" width="14.7109375" style="98" customWidth="1"/>
    <col min="1808" max="2048" width="9.140625" style="98"/>
    <col min="2049" max="2049" width="6.7109375" style="98" customWidth="1"/>
    <col min="2050" max="2050" width="30.7109375" style="98" customWidth="1"/>
    <col min="2051" max="2051" width="0" style="98" hidden="1" customWidth="1"/>
    <col min="2052" max="2063" width="14.7109375" style="98" customWidth="1"/>
    <col min="2064" max="2304" width="9.140625" style="98"/>
    <col min="2305" max="2305" width="6.7109375" style="98" customWidth="1"/>
    <col min="2306" max="2306" width="30.7109375" style="98" customWidth="1"/>
    <col min="2307" max="2307" width="0" style="98" hidden="1" customWidth="1"/>
    <col min="2308" max="2319" width="14.7109375" style="98" customWidth="1"/>
    <col min="2320" max="2560" width="9.140625" style="98"/>
    <col min="2561" max="2561" width="6.7109375" style="98" customWidth="1"/>
    <col min="2562" max="2562" width="30.7109375" style="98" customWidth="1"/>
    <col min="2563" max="2563" width="0" style="98" hidden="1" customWidth="1"/>
    <col min="2564" max="2575" width="14.7109375" style="98" customWidth="1"/>
    <col min="2576" max="2816" width="9.140625" style="98"/>
    <col min="2817" max="2817" width="6.7109375" style="98" customWidth="1"/>
    <col min="2818" max="2818" width="30.7109375" style="98" customWidth="1"/>
    <col min="2819" max="2819" width="0" style="98" hidden="1" customWidth="1"/>
    <col min="2820" max="2831" width="14.7109375" style="98" customWidth="1"/>
    <col min="2832" max="3072" width="9.140625" style="98"/>
    <col min="3073" max="3073" width="6.7109375" style="98" customWidth="1"/>
    <col min="3074" max="3074" width="30.7109375" style="98" customWidth="1"/>
    <col min="3075" max="3075" width="0" style="98" hidden="1" customWidth="1"/>
    <col min="3076" max="3087" width="14.7109375" style="98" customWidth="1"/>
    <col min="3088" max="3328" width="9.140625" style="98"/>
    <col min="3329" max="3329" width="6.7109375" style="98" customWidth="1"/>
    <col min="3330" max="3330" width="30.7109375" style="98" customWidth="1"/>
    <col min="3331" max="3331" width="0" style="98" hidden="1" customWidth="1"/>
    <col min="3332" max="3343" width="14.7109375" style="98" customWidth="1"/>
    <col min="3344" max="3584" width="9.140625" style="98"/>
    <col min="3585" max="3585" width="6.7109375" style="98" customWidth="1"/>
    <col min="3586" max="3586" width="30.7109375" style="98" customWidth="1"/>
    <col min="3587" max="3587" width="0" style="98" hidden="1" customWidth="1"/>
    <col min="3588" max="3599" width="14.7109375" style="98" customWidth="1"/>
    <col min="3600" max="3840" width="9.140625" style="98"/>
    <col min="3841" max="3841" width="6.7109375" style="98" customWidth="1"/>
    <col min="3842" max="3842" width="30.7109375" style="98" customWidth="1"/>
    <col min="3843" max="3843" width="0" style="98" hidden="1" customWidth="1"/>
    <col min="3844" max="3855" width="14.7109375" style="98" customWidth="1"/>
    <col min="3856" max="4096" width="9.140625" style="98"/>
    <col min="4097" max="4097" width="6.7109375" style="98" customWidth="1"/>
    <col min="4098" max="4098" width="30.7109375" style="98" customWidth="1"/>
    <col min="4099" max="4099" width="0" style="98" hidden="1" customWidth="1"/>
    <col min="4100" max="4111" width="14.7109375" style="98" customWidth="1"/>
    <col min="4112" max="4352" width="9.140625" style="98"/>
    <col min="4353" max="4353" width="6.7109375" style="98" customWidth="1"/>
    <col min="4354" max="4354" width="30.7109375" style="98" customWidth="1"/>
    <col min="4355" max="4355" width="0" style="98" hidden="1" customWidth="1"/>
    <col min="4356" max="4367" width="14.7109375" style="98" customWidth="1"/>
    <col min="4368" max="4608" width="9.140625" style="98"/>
    <col min="4609" max="4609" width="6.7109375" style="98" customWidth="1"/>
    <col min="4610" max="4610" width="30.7109375" style="98" customWidth="1"/>
    <col min="4611" max="4611" width="0" style="98" hidden="1" customWidth="1"/>
    <col min="4612" max="4623" width="14.7109375" style="98" customWidth="1"/>
    <col min="4624" max="4864" width="9.140625" style="98"/>
    <col min="4865" max="4865" width="6.7109375" style="98" customWidth="1"/>
    <col min="4866" max="4866" width="30.7109375" style="98" customWidth="1"/>
    <col min="4867" max="4867" width="0" style="98" hidden="1" customWidth="1"/>
    <col min="4868" max="4879" width="14.7109375" style="98" customWidth="1"/>
    <col min="4880" max="5120" width="9.140625" style="98"/>
    <col min="5121" max="5121" width="6.7109375" style="98" customWidth="1"/>
    <col min="5122" max="5122" width="30.7109375" style="98" customWidth="1"/>
    <col min="5123" max="5123" width="0" style="98" hidden="1" customWidth="1"/>
    <col min="5124" max="5135" width="14.7109375" style="98" customWidth="1"/>
    <col min="5136" max="5376" width="9.140625" style="98"/>
    <col min="5377" max="5377" width="6.7109375" style="98" customWidth="1"/>
    <col min="5378" max="5378" width="30.7109375" style="98" customWidth="1"/>
    <col min="5379" max="5379" width="0" style="98" hidden="1" customWidth="1"/>
    <col min="5380" max="5391" width="14.7109375" style="98" customWidth="1"/>
    <col min="5392" max="5632" width="9.140625" style="98"/>
    <col min="5633" max="5633" width="6.7109375" style="98" customWidth="1"/>
    <col min="5634" max="5634" width="30.7109375" style="98" customWidth="1"/>
    <col min="5635" max="5635" width="0" style="98" hidden="1" customWidth="1"/>
    <col min="5636" max="5647" width="14.7109375" style="98" customWidth="1"/>
    <col min="5648" max="5888" width="9.140625" style="98"/>
    <col min="5889" max="5889" width="6.7109375" style="98" customWidth="1"/>
    <col min="5890" max="5890" width="30.7109375" style="98" customWidth="1"/>
    <col min="5891" max="5891" width="0" style="98" hidden="1" customWidth="1"/>
    <col min="5892" max="5903" width="14.7109375" style="98" customWidth="1"/>
    <col min="5904" max="6144" width="9.140625" style="98"/>
    <col min="6145" max="6145" width="6.7109375" style="98" customWidth="1"/>
    <col min="6146" max="6146" width="30.7109375" style="98" customWidth="1"/>
    <col min="6147" max="6147" width="0" style="98" hidden="1" customWidth="1"/>
    <col min="6148" max="6159" width="14.7109375" style="98" customWidth="1"/>
    <col min="6160" max="6400" width="9.140625" style="98"/>
    <col min="6401" max="6401" width="6.7109375" style="98" customWidth="1"/>
    <col min="6402" max="6402" width="30.7109375" style="98" customWidth="1"/>
    <col min="6403" max="6403" width="0" style="98" hidden="1" customWidth="1"/>
    <col min="6404" max="6415" width="14.7109375" style="98" customWidth="1"/>
    <col min="6416" max="6656" width="9.140625" style="98"/>
    <col min="6657" max="6657" width="6.7109375" style="98" customWidth="1"/>
    <col min="6658" max="6658" width="30.7109375" style="98" customWidth="1"/>
    <col min="6659" max="6659" width="0" style="98" hidden="1" customWidth="1"/>
    <col min="6660" max="6671" width="14.7109375" style="98" customWidth="1"/>
    <col min="6672" max="6912" width="9.140625" style="98"/>
    <col min="6913" max="6913" width="6.7109375" style="98" customWidth="1"/>
    <col min="6914" max="6914" width="30.7109375" style="98" customWidth="1"/>
    <col min="6915" max="6915" width="0" style="98" hidden="1" customWidth="1"/>
    <col min="6916" max="6927" width="14.7109375" style="98" customWidth="1"/>
    <col min="6928" max="7168" width="9.140625" style="98"/>
    <col min="7169" max="7169" width="6.7109375" style="98" customWidth="1"/>
    <col min="7170" max="7170" width="30.7109375" style="98" customWidth="1"/>
    <col min="7171" max="7171" width="0" style="98" hidden="1" customWidth="1"/>
    <col min="7172" max="7183" width="14.7109375" style="98" customWidth="1"/>
    <col min="7184" max="7424" width="9.140625" style="98"/>
    <col min="7425" max="7425" width="6.7109375" style="98" customWidth="1"/>
    <col min="7426" max="7426" width="30.7109375" style="98" customWidth="1"/>
    <col min="7427" max="7427" width="0" style="98" hidden="1" customWidth="1"/>
    <col min="7428" max="7439" width="14.7109375" style="98" customWidth="1"/>
    <col min="7440" max="7680" width="9.140625" style="98"/>
    <col min="7681" max="7681" width="6.7109375" style="98" customWidth="1"/>
    <col min="7682" max="7682" width="30.7109375" style="98" customWidth="1"/>
    <col min="7683" max="7683" width="0" style="98" hidden="1" customWidth="1"/>
    <col min="7684" max="7695" width="14.7109375" style="98" customWidth="1"/>
    <col min="7696" max="7936" width="9.140625" style="98"/>
    <col min="7937" max="7937" width="6.7109375" style="98" customWidth="1"/>
    <col min="7938" max="7938" width="30.7109375" style="98" customWidth="1"/>
    <col min="7939" max="7939" width="0" style="98" hidden="1" customWidth="1"/>
    <col min="7940" max="7951" width="14.7109375" style="98" customWidth="1"/>
    <col min="7952" max="8192" width="9.140625" style="98"/>
    <col min="8193" max="8193" width="6.7109375" style="98" customWidth="1"/>
    <col min="8194" max="8194" width="30.7109375" style="98" customWidth="1"/>
    <col min="8195" max="8195" width="0" style="98" hidden="1" customWidth="1"/>
    <col min="8196" max="8207" width="14.7109375" style="98" customWidth="1"/>
    <col min="8208" max="8448" width="9.140625" style="98"/>
    <col min="8449" max="8449" width="6.7109375" style="98" customWidth="1"/>
    <col min="8450" max="8450" width="30.7109375" style="98" customWidth="1"/>
    <col min="8451" max="8451" width="0" style="98" hidden="1" customWidth="1"/>
    <col min="8452" max="8463" width="14.7109375" style="98" customWidth="1"/>
    <col min="8464" max="8704" width="9.140625" style="98"/>
    <col min="8705" max="8705" width="6.7109375" style="98" customWidth="1"/>
    <col min="8706" max="8706" width="30.7109375" style="98" customWidth="1"/>
    <col min="8707" max="8707" width="0" style="98" hidden="1" customWidth="1"/>
    <col min="8708" max="8719" width="14.7109375" style="98" customWidth="1"/>
    <col min="8720" max="8960" width="9.140625" style="98"/>
    <col min="8961" max="8961" width="6.7109375" style="98" customWidth="1"/>
    <col min="8962" max="8962" width="30.7109375" style="98" customWidth="1"/>
    <col min="8963" max="8963" width="0" style="98" hidden="1" customWidth="1"/>
    <col min="8964" max="8975" width="14.7109375" style="98" customWidth="1"/>
    <col min="8976" max="9216" width="9.140625" style="98"/>
    <col min="9217" max="9217" width="6.7109375" style="98" customWidth="1"/>
    <col min="9218" max="9218" width="30.7109375" style="98" customWidth="1"/>
    <col min="9219" max="9219" width="0" style="98" hidden="1" customWidth="1"/>
    <col min="9220" max="9231" width="14.7109375" style="98" customWidth="1"/>
    <col min="9232" max="9472" width="9.140625" style="98"/>
    <col min="9473" max="9473" width="6.7109375" style="98" customWidth="1"/>
    <col min="9474" max="9474" width="30.7109375" style="98" customWidth="1"/>
    <col min="9475" max="9475" width="0" style="98" hidden="1" customWidth="1"/>
    <col min="9476" max="9487" width="14.7109375" style="98" customWidth="1"/>
    <col min="9488" max="9728" width="9.140625" style="98"/>
    <col min="9729" max="9729" width="6.7109375" style="98" customWidth="1"/>
    <col min="9730" max="9730" width="30.7109375" style="98" customWidth="1"/>
    <col min="9731" max="9731" width="0" style="98" hidden="1" customWidth="1"/>
    <col min="9732" max="9743" width="14.7109375" style="98" customWidth="1"/>
    <col min="9744" max="9984" width="9.140625" style="98"/>
    <col min="9985" max="9985" width="6.7109375" style="98" customWidth="1"/>
    <col min="9986" max="9986" width="30.7109375" style="98" customWidth="1"/>
    <col min="9987" max="9987" width="0" style="98" hidden="1" customWidth="1"/>
    <col min="9988" max="9999" width="14.7109375" style="98" customWidth="1"/>
    <col min="10000" max="10240" width="9.140625" style="98"/>
    <col min="10241" max="10241" width="6.7109375" style="98" customWidth="1"/>
    <col min="10242" max="10242" width="30.7109375" style="98" customWidth="1"/>
    <col min="10243" max="10243" width="0" style="98" hidden="1" customWidth="1"/>
    <col min="10244" max="10255" width="14.7109375" style="98" customWidth="1"/>
    <col min="10256" max="10496" width="9.140625" style="98"/>
    <col min="10497" max="10497" width="6.7109375" style="98" customWidth="1"/>
    <col min="10498" max="10498" width="30.7109375" style="98" customWidth="1"/>
    <col min="10499" max="10499" width="0" style="98" hidden="1" customWidth="1"/>
    <col min="10500" max="10511" width="14.7109375" style="98" customWidth="1"/>
    <col min="10512" max="10752" width="9.140625" style="98"/>
    <col min="10753" max="10753" width="6.7109375" style="98" customWidth="1"/>
    <col min="10754" max="10754" width="30.7109375" style="98" customWidth="1"/>
    <col min="10755" max="10755" width="0" style="98" hidden="1" customWidth="1"/>
    <col min="10756" max="10767" width="14.7109375" style="98" customWidth="1"/>
    <col min="10768" max="11008" width="9.140625" style="98"/>
    <col min="11009" max="11009" width="6.7109375" style="98" customWidth="1"/>
    <col min="11010" max="11010" width="30.7109375" style="98" customWidth="1"/>
    <col min="11011" max="11011" width="0" style="98" hidden="1" customWidth="1"/>
    <col min="11012" max="11023" width="14.7109375" style="98" customWidth="1"/>
    <col min="11024" max="11264" width="9.140625" style="98"/>
    <col min="11265" max="11265" width="6.7109375" style="98" customWidth="1"/>
    <col min="11266" max="11266" width="30.7109375" style="98" customWidth="1"/>
    <col min="11267" max="11267" width="0" style="98" hidden="1" customWidth="1"/>
    <col min="11268" max="11279" width="14.7109375" style="98" customWidth="1"/>
    <col min="11280" max="11520" width="9.140625" style="98"/>
    <col min="11521" max="11521" width="6.7109375" style="98" customWidth="1"/>
    <col min="11522" max="11522" width="30.7109375" style="98" customWidth="1"/>
    <col min="11523" max="11523" width="0" style="98" hidden="1" customWidth="1"/>
    <col min="11524" max="11535" width="14.7109375" style="98" customWidth="1"/>
    <col min="11536" max="11776" width="9.140625" style="98"/>
    <col min="11777" max="11777" width="6.7109375" style="98" customWidth="1"/>
    <col min="11778" max="11778" width="30.7109375" style="98" customWidth="1"/>
    <col min="11779" max="11779" width="0" style="98" hidden="1" customWidth="1"/>
    <col min="11780" max="11791" width="14.7109375" style="98" customWidth="1"/>
    <col min="11792" max="12032" width="9.140625" style="98"/>
    <col min="12033" max="12033" width="6.7109375" style="98" customWidth="1"/>
    <col min="12034" max="12034" width="30.7109375" style="98" customWidth="1"/>
    <col min="12035" max="12035" width="0" style="98" hidden="1" customWidth="1"/>
    <col min="12036" max="12047" width="14.7109375" style="98" customWidth="1"/>
    <col min="12048" max="12288" width="9.140625" style="98"/>
    <col min="12289" max="12289" width="6.7109375" style="98" customWidth="1"/>
    <col min="12290" max="12290" width="30.7109375" style="98" customWidth="1"/>
    <col min="12291" max="12291" width="0" style="98" hidden="1" customWidth="1"/>
    <col min="12292" max="12303" width="14.7109375" style="98" customWidth="1"/>
    <col min="12304" max="12544" width="9.140625" style="98"/>
    <col min="12545" max="12545" width="6.7109375" style="98" customWidth="1"/>
    <col min="12546" max="12546" width="30.7109375" style="98" customWidth="1"/>
    <col min="12547" max="12547" width="0" style="98" hidden="1" customWidth="1"/>
    <col min="12548" max="12559" width="14.7109375" style="98" customWidth="1"/>
    <col min="12560" max="12800" width="9.140625" style="98"/>
    <col min="12801" max="12801" width="6.7109375" style="98" customWidth="1"/>
    <col min="12802" max="12802" width="30.7109375" style="98" customWidth="1"/>
    <col min="12803" max="12803" width="0" style="98" hidden="1" customWidth="1"/>
    <col min="12804" max="12815" width="14.7109375" style="98" customWidth="1"/>
    <col min="12816" max="13056" width="9.140625" style="98"/>
    <col min="13057" max="13057" width="6.7109375" style="98" customWidth="1"/>
    <col min="13058" max="13058" width="30.7109375" style="98" customWidth="1"/>
    <col min="13059" max="13059" width="0" style="98" hidden="1" customWidth="1"/>
    <col min="13060" max="13071" width="14.7109375" style="98" customWidth="1"/>
    <col min="13072" max="13312" width="9.140625" style="98"/>
    <col min="13313" max="13313" width="6.7109375" style="98" customWidth="1"/>
    <col min="13314" max="13314" width="30.7109375" style="98" customWidth="1"/>
    <col min="13315" max="13315" width="0" style="98" hidden="1" customWidth="1"/>
    <col min="13316" max="13327" width="14.7109375" style="98" customWidth="1"/>
    <col min="13328" max="13568" width="9.140625" style="98"/>
    <col min="13569" max="13569" width="6.7109375" style="98" customWidth="1"/>
    <col min="13570" max="13570" width="30.7109375" style="98" customWidth="1"/>
    <col min="13571" max="13571" width="0" style="98" hidden="1" customWidth="1"/>
    <col min="13572" max="13583" width="14.7109375" style="98" customWidth="1"/>
    <col min="13584" max="13824" width="9.140625" style="98"/>
    <col min="13825" max="13825" width="6.7109375" style="98" customWidth="1"/>
    <col min="13826" max="13826" width="30.7109375" style="98" customWidth="1"/>
    <col min="13827" max="13827" width="0" style="98" hidden="1" customWidth="1"/>
    <col min="13828" max="13839" width="14.7109375" style="98" customWidth="1"/>
    <col min="13840" max="14080" width="9.140625" style="98"/>
    <col min="14081" max="14081" width="6.7109375" style="98" customWidth="1"/>
    <col min="14082" max="14082" width="30.7109375" style="98" customWidth="1"/>
    <col min="14083" max="14083" width="0" style="98" hidden="1" customWidth="1"/>
    <col min="14084" max="14095" width="14.7109375" style="98" customWidth="1"/>
    <col min="14096" max="14336" width="9.140625" style="98"/>
    <col min="14337" max="14337" width="6.7109375" style="98" customWidth="1"/>
    <col min="14338" max="14338" width="30.7109375" style="98" customWidth="1"/>
    <col min="14339" max="14339" width="0" style="98" hidden="1" customWidth="1"/>
    <col min="14340" max="14351" width="14.7109375" style="98" customWidth="1"/>
    <col min="14352" max="14592" width="9.140625" style="98"/>
    <col min="14593" max="14593" width="6.7109375" style="98" customWidth="1"/>
    <col min="14594" max="14594" width="30.7109375" style="98" customWidth="1"/>
    <col min="14595" max="14595" width="0" style="98" hidden="1" customWidth="1"/>
    <col min="14596" max="14607" width="14.7109375" style="98" customWidth="1"/>
    <col min="14608" max="14848" width="9.140625" style="98"/>
    <col min="14849" max="14849" width="6.7109375" style="98" customWidth="1"/>
    <col min="14850" max="14850" width="30.7109375" style="98" customWidth="1"/>
    <col min="14851" max="14851" width="0" style="98" hidden="1" customWidth="1"/>
    <col min="14852" max="14863" width="14.7109375" style="98" customWidth="1"/>
    <col min="14864" max="15104" width="9.140625" style="98"/>
    <col min="15105" max="15105" width="6.7109375" style="98" customWidth="1"/>
    <col min="15106" max="15106" width="30.7109375" style="98" customWidth="1"/>
    <col min="15107" max="15107" width="0" style="98" hidden="1" customWidth="1"/>
    <col min="15108" max="15119" width="14.7109375" style="98" customWidth="1"/>
    <col min="15120" max="15360" width="9.140625" style="98"/>
    <col min="15361" max="15361" width="6.7109375" style="98" customWidth="1"/>
    <col min="15362" max="15362" width="30.7109375" style="98" customWidth="1"/>
    <col min="15363" max="15363" width="0" style="98" hidden="1" customWidth="1"/>
    <col min="15364" max="15375" width="14.7109375" style="98" customWidth="1"/>
    <col min="15376" max="15616" width="9.140625" style="98"/>
    <col min="15617" max="15617" width="6.7109375" style="98" customWidth="1"/>
    <col min="15618" max="15618" width="30.7109375" style="98" customWidth="1"/>
    <col min="15619" max="15619" width="0" style="98" hidden="1" customWidth="1"/>
    <col min="15620" max="15631" width="14.7109375" style="98" customWidth="1"/>
    <col min="15632" max="15872" width="9.140625" style="98"/>
    <col min="15873" max="15873" width="6.7109375" style="98" customWidth="1"/>
    <col min="15874" max="15874" width="30.7109375" style="98" customWidth="1"/>
    <col min="15875" max="15875" width="0" style="98" hidden="1" customWidth="1"/>
    <col min="15876" max="15887" width="14.7109375" style="98" customWidth="1"/>
    <col min="15888" max="16128" width="9.140625" style="98"/>
    <col min="16129" max="16129" width="6.7109375" style="98" customWidth="1"/>
    <col min="16130" max="16130" width="30.7109375" style="98" customWidth="1"/>
    <col min="16131" max="16131" width="0" style="98" hidden="1" customWidth="1"/>
    <col min="16132" max="16143" width="14.7109375" style="98" customWidth="1"/>
    <col min="16144" max="16384" width="9.140625" style="98"/>
  </cols>
  <sheetData>
    <row r="2" spans="1:15">
      <c r="B2" s="339" t="s">
        <v>868</v>
      </c>
      <c r="M2" s="6" t="s">
        <v>858</v>
      </c>
    </row>
    <row r="3" spans="1:15">
      <c r="M3" s="5" t="s">
        <v>862</v>
      </c>
      <c r="N3" s="5"/>
    </row>
    <row r="4" spans="1:15" ht="15.75">
      <c r="A4" s="90" t="s">
        <v>453</v>
      </c>
      <c r="B4" s="2"/>
      <c r="C4" s="2"/>
      <c r="D4" s="2"/>
      <c r="E4" s="2"/>
      <c r="F4" s="2"/>
      <c r="G4" s="2"/>
      <c r="H4" s="2"/>
      <c r="I4" s="2"/>
      <c r="J4" s="2"/>
      <c r="K4" s="2"/>
      <c r="L4" s="2"/>
      <c r="M4" s="5" t="s">
        <v>863</v>
      </c>
      <c r="N4" s="5"/>
    </row>
    <row r="5" spans="1:15">
      <c r="B5" s="2"/>
      <c r="C5" s="2"/>
      <c r="D5" s="2"/>
      <c r="E5" s="2"/>
      <c r="F5" s="2"/>
      <c r="G5" s="2"/>
      <c r="H5" s="2"/>
      <c r="I5" s="2"/>
      <c r="J5" s="2"/>
      <c r="K5" s="2"/>
      <c r="L5" s="2"/>
      <c r="M5" s="2"/>
      <c r="N5" s="2"/>
    </row>
    <row r="6" spans="1:15">
      <c r="A6" s="13" t="str">
        <f>[3]REKVIZITAI!A3</f>
        <v>Ataskaitinis laikotarpis: [2023-12-31]</v>
      </c>
      <c r="B6" s="2"/>
      <c r="C6" s="2"/>
      <c r="D6" s="2"/>
      <c r="E6" s="2"/>
      <c r="F6" s="2"/>
      <c r="G6" s="2"/>
      <c r="H6" s="2"/>
      <c r="I6" s="2"/>
      <c r="J6" s="2"/>
      <c r="K6" s="2"/>
      <c r="L6" s="2"/>
      <c r="M6" s="2"/>
      <c r="N6" s="2"/>
    </row>
    <row r="7" spans="1:15">
      <c r="A7" s="13" t="str">
        <f>[3]REKVIZITAI!A4</f>
        <v>[188204587] - [Kėdainių krašto muziejus]</v>
      </c>
      <c r="B7" s="2"/>
      <c r="C7" s="2"/>
      <c r="D7" s="2"/>
      <c r="E7" s="2"/>
      <c r="F7" s="2"/>
      <c r="G7" s="2"/>
      <c r="H7" s="2"/>
      <c r="I7" s="2"/>
      <c r="J7" s="2"/>
      <c r="K7" s="2"/>
      <c r="L7" s="2"/>
      <c r="M7" s="2"/>
      <c r="N7" s="2"/>
    </row>
    <row r="8" spans="1:15" s="150" customFormat="1">
      <c r="A8" s="3" t="s">
        <v>0</v>
      </c>
      <c r="B8" s="146"/>
      <c r="C8" s="147"/>
      <c r="D8" s="147"/>
      <c r="E8" s="147"/>
      <c r="F8" s="147"/>
      <c r="G8" s="147"/>
      <c r="H8" s="147"/>
      <c r="I8" s="148"/>
      <c r="J8" s="148"/>
      <c r="K8" s="147"/>
      <c r="L8" s="148"/>
      <c r="M8" s="148"/>
      <c r="N8" s="148"/>
      <c r="O8" s="149"/>
    </row>
    <row r="9" spans="1:15" s="150" customFormat="1">
      <c r="A9" s="13"/>
      <c r="B9" s="146"/>
      <c r="C9" s="147"/>
      <c r="D9" s="147"/>
      <c r="E9" s="147"/>
      <c r="F9" s="147"/>
      <c r="G9" s="147"/>
      <c r="H9" s="147"/>
      <c r="I9" s="148"/>
      <c r="J9" s="148"/>
      <c r="K9" s="147"/>
      <c r="L9" s="148"/>
      <c r="M9" s="148"/>
      <c r="N9" s="148"/>
      <c r="O9" s="149"/>
    </row>
    <row r="10" spans="1:15" s="150" customFormat="1">
      <c r="A10" s="3"/>
      <c r="B10" s="151"/>
      <c r="C10" s="152"/>
      <c r="D10" s="152"/>
      <c r="E10" s="152"/>
      <c r="F10" s="152"/>
      <c r="G10" s="152"/>
      <c r="H10" s="152"/>
      <c r="I10" s="152"/>
      <c r="J10" s="152"/>
      <c r="K10" s="152"/>
      <c r="L10" s="148"/>
      <c r="M10" s="148"/>
      <c r="N10" s="148"/>
      <c r="O10" s="149"/>
    </row>
    <row r="11" spans="1:15" s="108" customFormat="1" collapsed="1">
      <c r="A11" s="416" t="s">
        <v>1</v>
      </c>
      <c r="B11" s="427" t="s">
        <v>454</v>
      </c>
      <c r="C11" s="427" t="s">
        <v>3</v>
      </c>
      <c r="D11" s="427" t="s">
        <v>455</v>
      </c>
      <c r="E11" s="430" t="s">
        <v>456</v>
      </c>
      <c r="F11" s="431"/>
      <c r="G11" s="431"/>
      <c r="H11" s="431"/>
      <c r="I11" s="431"/>
      <c r="J11" s="431"/>
      <c r="K11" s="431"/>
      <c r="L11" s="431"/>
      <c r="M11" s="431"/>
      <c r="N11" s="260"/>
      <c r="O11" s="427" t="s">
        <v>457</v>
      </c>
    </row>
    <row r="12" spans="1:15" s="119" customFormat="1" ht="89.25">
      <c r="A12" s="417"/>
      <c r="B12" s="428"/>
      <c r="C12" s="429"/>
      <c r="D12" s="428"/>
      <c r="E12" s="231" t="s">
        <v>458</v>
      </c>
      <c r="F12" s="231" t="s">
        <v>459</v>
      </c>
      <c r="G12" s="231" t="s">
        <v>460</v>
      </c>
      <c r="H12" s="231" t="s">
        <v>461</v>
      </c>
      <c r="I12" s="231" t="s">
        <v>462</v>
      </c>
      <c r="J12" s="231" t="s">
        <v>463</v>
      </c>
      <c r="K12" s="231" t="s">
        <v>464</v>
      </c>
      <c r="L12" s="231" t="s">
        <v>465</v>
      </c>
      <c r="M12" s="231" t="s">
        <v>466</v>
      </c>
      <c r="N12" s="231" t="s">
        <v>6</v>
      </c>
      <c r="O12" s="428"/>
    </row>
    <row r="13" spans="1:15" s="154" customFormat="1" ht="38.25">
      <c r="A13" s="16">
        <v>1</v>
      </c>
      <c r="B13" s="231">
        <v>2</v>
      </c>
      <c r="C13" s="428"/>
      <c r="D13" s="231">
        <v>3</v>
      </c>
      <c r="E13" s="231">
        <v>4</v>
      </c>
      <c r="F13" s="231">
        <v>5</v>
      </c>
      <c r="G13" s="231">
        <v>6</v>
      </c>
      <c r="H13" s="231">
        <v>7</v>
      </c>
      <c r="I13" s="231">
        <v>8</v>
      </c>
      <c r="J13" s="231">
        <v>9</v>
      </c>
      <c r="K13" s="231">
        <v>10</v>
      </c>
      <c r="L13" s="231">
        <v>11</v>
      </c>
      <c r="M13" s="231">
        <v>12</v>
      </c>
      <c r="N13" s="231">
        <v>13</v>
      </c>
      <c r="O13" s="231" t="s">
        <v>467</v>
      </c>
    </row>
    <row r="14" spans="1:15" hidden="1">
      <c r="A14" s="94"/>
      <c r="B14" s="231" t="s">
        <v>3</v>
      </c>
      <c r="C14" s="231"/>
      <c r="D14" s="231" t="s">
        <v>7</v>
      </c>
      <c r="E14" s="231" t="s">
        <v>468</v>
      </c>
      <c r="F14" s="231" t="s">
        <v>469</v>
      </c>
      <c r="G14" s="231" t="s">
        <v>470</v>
      </c>
      <c r="H14" s="231" t="s">
        <v>471</v>
      </c>
      <c r="I14" s="231" t="s">
        <v>472</v>
      </c>
      <c r="J14" s="231" t="s">
        <v>473</v>
      </c>
      <c r="K14" s="231" t="s">
        <v>474</v>
      </c>
      <c r="L14" s="231" t="s">
        <v>475</v>
      </c>
      <c r="M14" s="231" t="s">
        <v>476</v>
      </c>
      <c r="N14" s="231" t="s">
        <v>8</v>
      </c>
      <c r="O14" s="231" t="s">
        <v>295</v>
      </c>
    </row>
    <row r="15" spans="1:15" ht="51">
      <c r="A15" s="95" t="s">
        <v>297</v>
      </c>
      <c r="B15" s="230" t="s">
        <v>477</v>
      </c>
      <c r="C15" s="231" t="s">
        <v>478</v>
      </c>
      <c r="D15" s="251">
        <f>SUM(D16:D17)</f>
        <v>7253.02</v>
      </c>
      <c r="E15" s="251">
        <f t="shared" ref="E15:O15" si="0">SUM(E16:E17)</f>
        <v>42205</v>
      </c>
      <c r="F15" s="251">
        <f t="shared" si="0"/>
        <v>0</v>
      </c>
      <c r="G15" s="251">
        <f t="shared" si="0"/>
        <v>0</v>
      </c>
      <c r="H15" s="251">
        <f t="shared" si="0"/>
        <v>0</v>
      </c>
      <c r="I15" s="251">
        <f t="shared" si="0"/>
        <v>0</v>
      </c>
      <c r="J15" s="251">
        <f t="shared" si="0"/>
        <v>-39078.9</v>
      </c>
      <c r="K15" s="251">
        <f t="shared" si="0"/>
        <v>0</v>
      </c>
      <c r="L15" s="251">
        <f t="shared" si="0"/>
        <v>0</v>
      </c>
      <c r="M15" s="251">
        <f t="shared" si="0"/>
        <v>0</v>
      </c>
      <c r="N15" s="251">
        <f t="shared" si="0"/>
        <v>0</v>
      </c>
      <c r="O15" s="251">
        <f t="shared" si="0"/>
        <v>10379.120000000001</v>
      </c>
    </row>
    <row r="16" spans="1:15">
      <c r="A16" s="95" t="s">
        <v>300</v>
      </c>
      <c r="B16" s="233" t="s">
        <v>479</v>
      </c>
      <c r="C16" s="231" t="s">
        <v>480</v>
      </c>
      <c r="D16" s="261">
        <v>7253.02</v>
      </c>
      <c r="E16" s="125">
        <f>1820+5460+1820+4575</f>
        <v>13675</v>
      </c>
      <c r="F16" s="125"/>
      <c r="G16" s="125"/>
      <c r="H16" s="125"/>
      <c r="I16" s="125"/>
      <c r="J16" s="125">
        <v>-14548.9</v>
      </c>
      <c r="K16" s="125"/>
      <c r="L16" s="125"/>
      <c r="M16" s="125"/>
      <c r="N16" s="125"/>
      <c r="O16" s="251">
        <f>SUM(D16:N16)</f>
        <v>6379.1200000000008</v>
      </c>
    </row>
    <row r="17" spans="1:246">
      <c r="A17" s="95" t="s">
        <v>303</v>
      </c>
      <c r="B17" s="233" t="s">
        <v>481</v>
      </c>
      <c r="C17" s="231" t="s">
        <v>482</v>
      </c>
      <c r="D17" s="261"/>
      <c r="E17" s="125">
        <f>24530+4000</f>
        <v>28530</v>
      </c>
      <c r="F17" s="125"/>
      <c r="G17" s="125"/>
      <c r="H17" s="125"/>
      <c r="I17" s="125"/>
      <c r="J17" s="125">
        <v>-24530</v>
      </c>
      <c r="K17" s="125"/>
      <c r="L17" s="125"/>
      <c r="M17" s="125"/>
      <c r="N17" s="125"/>
      <c r="O17" s="251">
        <f>SUM(D17:N17)</f>
        <v>4000</v>
      </c>
    </row>
    <row r="18" spans="1:246" ht="63.75">
      <c r="A18" s="95" t="s">
        <v>324</v>
      </c>
      <c r="B18" s="230" t="s">
        <v>483</v>
      </c>
      <c r="C18" s="231" t="s">
        <v>484</v>
      </c>
      <c r="D18" s="251">
        <f>SUM(D19:D20)</f>
        <v>525404.88</v>
      </c>
      <c r="E18" s="251">
        <f t="shared" ref="E18:O18" si="1">SUM(E19:E20)</f>
        <v>805977.29999999993</v>
      </c>
      <c r="F18" s="251">
        <f t="shared" si="1"/>
        <v>90839</v>
      </c>
      <c r="G18" s="251">
        <f t="shared" si="1"/>
        <v>267300</v>
      </c>
      <c r="H18" s="251">
        <f t="shared" si="1"/>
        <v>-450</v>
      </c>
      <c r="I18" s="251">
        <f t="shared" si="1"/>
        <v>0</v>
      </c>
      <c r="J18" s="251">
        <f t="shared" si="1"/>
        <v>-807098.79</v>
      </c>
      <c r="K18" s="251">
        <f t="shared" si="1"/>
        <v>0</v>
      </c>
      <c r="L18" s="251">
        <f t="shared" si="1"/>
        <v>-184853.47</v>
      </c>
      <c r="M18" s="251">
        <f t="shared" si="1"/>
        <v>0</v>
      </c>
      <c r="N18" s="251">
        <f t="shared" si="1"/>
        <v>0</v>
      </c>
      <c r="O18" s="251">
        <f t="shared" si="1"/>
        <v>697118.91999999993</v>
      </c>
    </row>
    <row r="19" spans="1:246">
      <c r="A19" s="95" t="s">
        <v>224</v>
      </c>
      <c r="B19" s="233" t="s">
        <v>479</v>
      </c>
      <c r="C19" s="231" t="s">
        <v>480</v>
      </c>
      <c r="D19" s="261">
        <v>524435.55000000005</v>
      </c>
      <c r="E19" s="125">
        <f>3542+3731.85+873.07+31735.21</f>
        <v>39882.129999999997</v>
      </c>
      <c r="F19" s="125">
        <v>90839</v>
      </c>
      <c r="G19" s="125">
        <v>267300</v>
      </c>
      <c r="H19" s="125"/>
      <c r="I19" s="125"/>
      <c r="J19" s="125">
        <v>-58904.66</v>
      </c>
      <c r="K19" s="125"/>
      <c r="L19" s="125">
        <f>-167000-44.09</f>
        <v>-167044.09</v>
      </c>
      <c r="M19" s="125"/>
      <c r="N19" s="125"/>
      <c r="O19" s="251">
        <f>SUM(D19:N19)</f>
        <v>696507.93</v>
      </c>
    </row>
    <row r="20" spans="1:246">
      <c r="A20" s="95" t="s">
        <v>227</v>
      </c>
      <c r="B20" s="233" t="s">
        <v>481</v>
      </c>
      <c r="C20" s="231" t="s">
        <v>482</v>
      </c>
      <c r="D20" s="261">
        <v>969.33</v>
      </c>
      <c r="E20" s="125">
        <f>133320.58+168385.74+179266.57+285122.28</f>
        <v>766095.16999999993</v>
      </c>
      <c r="F20" s="125"/>
      <c r="G20" s="125"/>
      <c r="H20" s="125">
        <v>-450</v>
      </c>
      <c r="I20" s="125"/>
      <c r="J20" s="125">
        <v>-748194.13</v>
      </c>
      <c r="K20" s="125"/>
      <c r="L20" s="125">
        <f>-387.31-628.94-680.22-16112.91</f>
        <v>-17809.38</v>
      </c>
      <c r="M20" s="125"/>
      <c r="N20" s="125"/>
      <c r="O20" s="251">
        <f>SUM(D20:N20)</f>
        <v>610.98999999987791</v>
      </c>
    </row>
    <row r="21" spans="1:246" ht="89.25">
      <c r="A21" s="95" t="s">
        <v>327</v>
      </c>
      <c r="B21" s="230" t="s">
        <v>485</v>
      </c>
      <c r="C21" s="231" t="s">
        <v>486</v>
      </c>
      <c r="D21" s="251">
        <f>SUM(D22:D23)</f>
        <v>471093</v>
      </c>
      <c r="E21" s="251">
        <f t="shared" ref="E21:O21" si="2">SUM(E22:E23)</f>
        <v>154359.34</v>
      </c>
      <c r="F21" s="251">
        <f t="shared" si="2"/>
        <v>-90839</v>
      </c>
      <c r="G21" s="251">
        <f t="shared" si="2"/>
        <v>0</v>
      </c>
      <c r="H21" s="251">
        <f t="shared" si="2"/>
        <v>0</v>
      </c>
      <c r="I21" s="251">
        <f t="shared" si="2"/>
        <v>0</v>
      </c>
      <c r="J21" s="251">
        <f t="shared" si="2"/>
        <v>-130477.76000000001</v>
      </c>
      <c r="K21" s="251">
        <f t="shared" si="2"/>
        <v>0</v>
      </c>
      <c r="L21" s="251">
        <f t="shared" si="2"/>
        <v>0</v>
      </c>
      <c r="M21" s="251">
        <f t="shared" si="2"/>
        <v>0</v>
      </c>
      <c r="N21" s="251">
        <f t="shared" si="2"/>
        <v>0</v>
      </c>
      <c r="O21" s="251">
        <f t="shared" si="2"/>
        <v>404135.57999999996</v>
      </c>
    </row>
    <row r="22" spans="1:246">
      <c r="A22" s="95" t="s">
        <v>232</v>
      </c>
      <c r="B22" s="233" t="s">
        <v>479</v>
      </c>
      <c r="C22" s="231" t="s">
        <v>480</v>
      </c>
      <c r="D22" s="261">
        <v>470828.69</v>
      </c>
      <c r="E22" s="125">
        <f>26475.8+237.94</f>
        <v>26713.739999999998</v>
      </c>
      <c r="F22" s="125"/>
      <c r="G22" s="125"/>
      <c r="H22" s="125"/>
      <c r="I22" s="125"/>
      <c r="J22" s="125">
        <v>-93406.85</v>
      </c>
      <c r="K22" s="125"/>
      <c r="L22" s="125"/>
      <c r="M22" s="125"/>
      <c r="N22" s="125"/>
      <c r="O22" s="251">
        <f>SUM(D22:N22)</f>
        <v>404135.57999999996</v>
      </c>
    </row>
    <row r="23" spans="1:246">
      <c r="A23" s="95" t="s">
        <v>235</v>
      </c>
      <c r="B23" s="233" t="s">
        <v>481</v>
      </c>
      <c r="C23" s="231" t="s">
        <v>482</v>
      </c>
      <c r="D23" s="261">
        <v>264.31</v>
      </c>
      <c r="E23" s="125">
        <f>121966.87+5678.73</f>
        <v>127645.59999999999</v>
      </c>
      <c r="F23" s="125">
        <v>-90839</v>
      </c>
      <c r="G23" s="125"/>
      <c r="H23" s="125"/>
      <c r="I23" s="125"/>
      <c r="J23" s="125">
        <v>-37070.910000000003</v>
      </c>
      <c r="K23" s="125"/>
      <c r="L23" s="125"/>
      <c r="M23" s="125"/>
      <c r="N23" s="125"/>
      <c r="O23" s="251">
        <f>SUM(D23:N23)</f>
        <v>0</v>
      </c>
    </row>
    <row r="24" spans="1:246" ht="44.25" customHeight="1">
      <c r="A24" s="95" t="s">
        <v>487</v>
      </c>
      <c r="B24" s="234" t="s">
        <v>488</v>
      </c>
      <c r="C24" s="231" t="s">
        <v>489</v>
      </c>
      <c r="D24" s="251">
        <f>SUM(D25:D26)</f>
        <v>364034.87</v>
      </c>
      <c r="E24" s="251">
        <f t="shared" ref="E24:N24" si="3">SUM(E25:E26)</f>
        <v>20436.64</v>
      </c>
      <c r="F24" s="251">
        <f t="shared" si="3"/>
        <v>0</v>
      </c>
      <c r="G24" s="251">
        <f t="shared" si="3"/>
        <v>4189675.9</v>
      </c>
      <c r="H24" s="251">
        <f t="shared" si="3"/>
        <v>0</v>
      </c>
      <c r="I24" s="251">
        <f t="shared" si="3"/>
        <v>0</v>
      </c>
      <c r="J24" s="251">
        <f t="shared" si="3"/>
        <v>-2733.54</v>
      </c>
      <c r="K24" s="251">
        <f t="shared" si="3"/>
        <v>0</v>
      </c>
      <c r="L24" s="251">
        <f t="shared" si="3"/>
        <v>0</v>
      </c>
      <c r="M24" s="251">
        <f t="shared" si="3"/>
        <v>0</v>
      </c>
      <c r="N24" s="251">
        <f t="shared" si="3"/>
        <v>0</v>
      </c>
      <c r="O24" s="251">
        <f>SUM(D24:N24)</f>
        <v>4571413.87</v>
      </c>
    </row>
    <row r="25" spans="1:246">
      <c r="A25" s="95" t="s">
        <v>490</v>
      </c>
      <c r="B25" s="262" t="s">
        <v>479</v>
      </c>
      <c r="C25" s="231" t="s">
        <v>480</v>
      </c>
      <c r="D25" s="261">
        <v>360380.6</v>
      </c>
      <c r="E25" s="125">
        <f>13589.17+1444.47+2757+2773.34</f>
        <v>20563.98</v>
      </c>
      <c r="F25" s="125"/>
      <c r="G25" s="125">
        <v>4189675.9</v>
      </c>
      <c r="H25" s="125"/>
      <c r="I25" s="125"/>
      <c r="J25" s="125">
        <v>-333.54</v>
      </c>
      <c r="K25" s="125"/>
      <c r="L25" s="125"/>
      <c r="M25" s="125"/>
      <c r="N25" s="125"/>
      <c r="O25" s="251">
        <f>SUM(D25:N25)</f>
        <v>4570286.9399999995</v>
      </c>
    </row>
    <row r="26" spans="1:246">
      <c r="A26" s="95" t="s">
        <v>491</v>
      </c>
      <c r="B26" s="262" t="s">
        <v>481</v>
      </c>
      <c r="C26" s="231" t="s">
        <v>482</v>
      </c>
      <c r="D26" s="261">
        <v>3654.27</v>
      </c>
      <c r="E26" s="125">
        <v>-127.34</v>
      </c>
      <c r="F26" s="125"/>
      <c r="G26" s="125"/>
      <c r="H26" s="125"/>
      <c r="I26" s="125"/>
      <c r="J26" s="125">
        <v>-2400</v>
      </c>
      <c r="K26" s="125"/>
      <c r="L26" s="125"/>
      <c r="M26" s="125"/>
      <c r="N26" s="125"/>
      <c r="O26" s="251">
        <f>SUM(D26:N26)</f>
        <v>1126.9299999999998</v>
      </c>
    </row>
    <row r="27" spans="1:246" ht="31.5" customHeight="1">
      <c r="A27" s="155">
        <v>5</v>
      </c>
      <c r="B27" s="263" t="s">
        <v>492</v>
      </c>
      <c r="C27" s="231" t="s">
        <v>493</v>
      </c>
      <c r="D27" s="251">
        <f>SUM(D15,D18,D21,D24)</f>
        <v>1367785.77</v>
      </c>
      <c r="E27" s="251">
        <f>SUM(E15,E18,E21,E24)</f>
        <v>1022978.2799999999</v>
      </c>
      <c r="F27" s="251">
        <f t="shared" ref="F27:N27" si="4">SUM(F15,F18,F21,F24)</f>
        <v>0</v>
      </c>
      <c r="G27" s="251">
        <f t="shared" si="4"/>
        <v>4456975.9000000004</v>
      </c>
      <c r="H27" s="251">
        <f t="shared" si="4"/>
        <v>-450</v>
      </c>
      <c r="I27" s="251">
        <f t="shared" si="4"/>
        <v>0</v>
      </c>
      <c r="J27" s="251">
        <f t="shared" si="4"/>
        <v>-979388.99000000011</v>
      </c>
      <c r="K27" s="251">
        <f t="shared" si="4"/>
        <v>0</v>
      </c>
      <c r="L27" s="251">
        <f t="shared" si="4"/>
        <v>-184853.47</v>
      </c>
      <c r="M27" s="251">
        <f t="shared" si="4"/>
        <v>0</v>
      </c>
      <c r="N27" s="251">
        <f t="shared" si="4"/>
        <v>0</v>
      </c>
      <c r="O27" s="251">
        <f>O15+O18+O21+O24</f>
        <v>5683047.4900000002</v>
      </c>
    </row>
    <row r="28" spans="1:246" ht="78" customHeight="1">
      <c r="A28" s="1"/>
      <c r="B28" s="27" t="s">
        <v>494</v>
      </c>
      <c r="C28" s="2"/>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row>
    <row r="29" spans="1:246">
      <c r="A29" s="1"/>
      <c r="B29" s="1"/>
      <c r="C29" s="2"/>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row>
    <row r="30" spans="1:246">
      <c r="B30" s="27"/>
      <c r="C30" s="132"/>
      <c r="D30" s="156"/>
    </row>
    <row r="31" spans="1:246">
      <c r="B31" s="27"/>
      <c r="D31" s="8"/>
    </row>
    <row r="33" spans="1:15">
      <c r="A33" s="103" t="s">
        <v>495</v>
      </c>
      <c r="B33" s="103"/>
      <c r="C33" s="104"/>
      <c r="D33" s="104"/>
      <c r="E33" s="104"/>
      <c r="F33" s="104"/>
      <c r="G33" s="104"/>
      <c r="H33" s="104"/>
      <c r="I33" s="104"/>
      <c r="J33" s="104"/>
      <c r="K33" s="104"/>
      <c r="L33" s="104"/>
      <c r="M33" s="104"/>
      <c r="N33" s="104"/>
      <c r="O33" s="104"/>
    </row>
  </sheetData>
  <sheetProtection algorithmName="SHA-512" hashValue="mUQaQ8tdTedi49NIhUCIE6woV5pqrk+PFEoakPTmvQqDxp18KoPBCna9Ettcmi01l+TadK/A9HwgMN5uGPot2Q==" saltValue="57vn2Nsj4Vvod34VmQ0GSA==" spinCount="100000" sheet="1" objects="1" scenarios="1"/>
  <mergeCells count="6">
    <mergeCell ref="O11:O12"/>
    <mergeCell ref="A11:A12"/>
    <mergeCell ref="B11:B12"/>
    <mergeCell ref="C11:C13"/>
    <mergeCell ref="D11:D12"/>
    <mergeCell ref="E11:M11"/>
  </mergeCells>
  <pageMargins left="0.15748031496062992" right="0.15748031496062992" top="1.1811023622047245" bottom="0.39370078740157483" header="0.39370078740157483" footer="0.39370078740157483"/>
  <pageSetup paperSize="9" scale="66" orientation="landscape" blackAndWhite="1" r:id="rId1"/>
  <headerFooter scaleWithDoc="0" alignWithMargins="0">
    <oddHeader>&amp;R&amp;"Times New Roman,Regular"&amp;A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0240F-671A-470A-A34A-9750DF7395EC}">
  <sheetPr>
    <tabColor theme="0"/>
    <pageSetUpPr fitToPage="1"/>
  </sheetPr>
  <dimension ref="A1:M25"/>
  <sheetViews>
    <sheetView showGridLines="0" zoomScaleNormal="100" zoomScaleSheetLayoutView="100" workbookViewId="0">
      <pane ySplit="7" topLeftCell="A8" activePane="bottomLeft" state="frozen"/>
      <selection activeCell="E57" sqref="E57"/>
      <selection pane="bottomLeft" activeCell="H2" sqref="H2:I4"/>
    </sheetView>
  </sheetViews>
  <sheetFormatPr defaultColWidth="9.140625" defaultRowHeight="12.75"/>
  <cols>
    <col min="1" max="1" width="6.7109375" style="5" customWidth="1"/>
    <col min="2" max="2" width="38.7109375" style="5" customWidth="1"/>
    <col min="3" max="3" width="14.7109375" style="6" hidden="1" customWidth="1"/>
    <col min="4" max="9" width="14.7109375" style="6" customWidth="1"/>
    <col min="10" max="12" width="14.7109375" style="6" hidden="1" customWidth="1"/>
    <col min="13" max="256" width="9.140625" style="98"/>
    <col min="257" max="257" width="6.7109375" style="98" customWidth="1"/>
    <col min="258" max="258" width="38.7109375" style="98" customWidth="1"/>
    <col min="259" max="259" width="0" style="98" hidden="1" customWidth="1"/>
    <col min="260" max="265" width="14.7109375" style="98" customWidth="1"/>
    <col min="266" max="268" width="0" style="98" hidden="1" customWidth="1"/>
    <col min="269" max="512" width="9.140625" style="98"/>
    <col min="513" max="513" width="6.7109375" style="98" customWidth="1"/>
    <col min="514" max="514" width="38.7109375" style="98" customWidth="1"/>
    <col min="515" max="515" width="0" style="98" hidden="1" customWidth="1"/>
    <col min="516" max="521" width="14.7109375" style="98" customWidth="1"/>
    <col min="522" max="524" width="0" style="98" hidden="1" customWidth="1"/>
    <col min="525" max="768" width="9.140625" style="98"/>
    <col min="769" max="769" width="6.7109375" style="98" customWidth="1"/>
    <col min="770" max="770" width="38.7109375" style="98" customWidth="1"/>
    <col min="771" max="771" width="0" style="98" hidden="1" customWidth="1"/>
    <col min="772" max="777" width="14.7109375" style="98" customWidth="1"/>
    <col min="778" max="780" width="0" style="98" hidden="1" customWidth="1"/>
    <col min="781" max="1024" width="9.140625" style="98"/>
    <col min="1025" max="1025" width="6.7109375" style="98" customWidth="1"/>
    <col min="1026" max="1026" width="38.7109375" style="98" customWidth="1"/>
    <col min="1027" max="1027" width="0" style="98" hidden="1" customWidth="1"/>
    <col min="1028" max="1033" width="14.7109375" style="98" customWidth="1"/>
    <col min="1034" max="1036" width="0" style="98" hidden="1" customWidth="1"/>
    <col min="1037" max="1280" width="9.140625" style="98"/>
    <col min="1281" max="1281" width="6.7109375" style="98" customWidth="1"/>
    <col min="1282" max="1282" width="38.7109375" style="98" customWidth="1"/>
    <col min="1283" max="1283" width="0" style="98" hidden="1" customWidth="1"/>
    <col min="1284" max="1289" width="14.7109375" style="98" customWidth="1"/>
    <col min="1290" max="1292" width="0" style="98" hidden="1" customWidth="1"/>
    <col min="1293" max="1536" width="9.140625" style="98"/>
    <col min="1537" max="1537" width="6.7109375" style="98" customWidth="1"/>
    <col min="1538" max="1538" width="38.7109375" style="98" customWidth="1"/>
    <col min="1539" max="1539" width="0" style="98" hidden="1" customWidth="1"/>
    <col min="1540" max="1545" width="14.7109375" style="98" customWidth="1"/>
    <col min="1546" max="1548" width="0" style="98" hidden="1" customWidth="1"/>
    <col min="1549" max="1792" width="9.140625" style="98"/>
    <col min="1793" max="1793" width="6.7109375" style="98" customWidth="1"/>
    <col min="1794" max="1794" width="38.7109375" style="98" customWidth="1"/>
    <col min="1795" max="1795" width="0" style="98" hidden="1" customWidth="1"/>
    <col min="1796" max="1801" width="14.7109375" style="98" customWidth="1"/>
    <col min="1802" max="1804" width="0" style="98" hidden="1" customWidth="1"/>
    <col min="1805" max="2048" width="9.140625" style="98"/>
    <col min="2049" max="2049" width="6.7109375" style="98" customWidth="1"/>
    <col min="2050" max="2050" width="38.7109375" style="98" customWidth="1"/>
    <col min="2051" max="2051" width="0" style="98" hidden="1" customWidth="1"/>
    <col min="2052" max="2057" width="14.7109375" style="98" customWidth="1"/>
    <col min="2058" max="2060" width="0" style="98" hidden="1" customWidth="1"/>
    <col min="2061" max="2304" width="9.140625" style="98"/>
    <col min="2305" max="2305" width="6.7109375" style="98" customWidth="1"/>
    <col min="2306" max="2306" width="38.7109375" style="98" customWidth="1"/>
    <col min="2307" max="2307" width="0" style="98" hidden="1" customWidth="1"/>
    <col min="2308" max="2313" width="14.7109375" style="98" customWidth="1"/>
    <col min="2314" max="2316" width="0" style="98" hidden="1" customWidth="1"/>
    <col min="2317" max="2560" width="9.140625" style="98"/>
    <col min="2561" max="2561" width="6.7109375" style="98" customWidth="1"/>
    <col min="2562" max="2562" width="38.7109375" style="98" customWidth="1"/>
    <col min="2563" max="2563" width="0" style="98" hidden="1" customWidth="1"/>
    <col min="2564" max="2569" width="14.7109375" style="98" customWidth="1"/>
    <col min="2570" max="2572" width="0" style="98" hidden="1" customWidth="1"/>
    <col min="2573" max="2816" width="9.140625" style="98"/>
    <col min="2817" max="2817" width="6.7109375" style="98" customWidth="1"/>
    <col min="2818" max="2818" width="38.7109375" style="98" customWidth="1"/>
    <col min="2819" max="2819" width="0" style="98" hidden="1" customWidth="1"/>
    <col min="2820" max="2825" width="14.7109375" style="98" customWidth="1"/>
    <col min="2826" max="2828" width="0" style="98" hidden="1" customWidth="1"/>
    <col min="2829" max="3072" width="9.140625" style="98"/>
    <col min="3073" max="3073" width="6.7109375" style="98" customWidth="1"/>
    <col min="3074" max="3074" width="38.7109375" style="98" customWidth="1"/>
    <col min="3075" max="3075" width="0" style="98" hidden="1" customWidth="1"/>
    <col min="3076" max="3081" width="14.7109375" style="98" customWidth="1"/>
    <col min="3082" max="3084" width="0" style="98" hidden="1" customWidth="1"/>
    <col min="3085" max="3328" width="9.140625" style="98"/>
    <col min="3329" max="3329" width="6.7109375" style="98" customWidth="1"/>
    <col min="3330" max="3330" width="38.7109375" style="98" customWidth="1"/>
    <col min="3331" max="3331" width="0" style="98" hidden="1" customWidth="1"/>
    <col min="3332" max="3337" width="14.7109375" style="98" customWidth="1"/>
    <col min="3338" max="3340" width="0" style="98" hidden="1" customWidth="1"/>
    <col min="3341" max="3584" width="9.140625" style="98"/>
    <col min="3585" max="3585" width="6.7109375" style="98" customWidth="1"/>
    <col min="3586" max="3586" width="38.7109375" style="98" customWidth="1"/>
    <col min="3587" max="3587" width="0" style="98" hidden="1" customWidth="1"/>
    <col min="3588" max="3593" width="14.7109375" style="98" customWidth="1"/>
    <col min="3594" max="3596" width="0" style="98" hidden="1" customWidth="1"/>
    <col min="3597" max="3840" width="9.140625" style="98"/>
    <col min="3841" max="3841" width="6.7109375" style="98" customWidth="1"/>
    <col min="3842" max="3842" width="38.7109375" style="98" customWidth="1"/>
    <col min="3843" max="3843" width="0" style="98" hidden="1" customWidth="1"/>
    <col min="3844" max="3849" width="14.7109375" style="98" customWidth="1"/>
    <col min="3850" max="3852" width="0" style="98" hidden="1" customWidth="1"/>
    <col min="3853" max="4096" width="9.140625" style="98"/>
    <col min="4097" max="4097" width="6.7109375" style="98" customWidth="1"/>
    <col min="4098" max="4098" width="38.7109375" style="98" customWidth="1"/>
    <col min="4099" max="4099" width="0" style="98" hidden="1" customWidth="1"/>
    <col min="4100" max="4105" width="14.7109375" style="98" customWidth="1"/>
    <col min="4106" max="4108" width="0" style="98" hidden="1" customWidth="1"/>
    <col min="4109" max="4352" width="9.140625" style="98"/>
    <col min="4353" max="4353" width="6.7109375" style="98" customWidth="1"/>
    <col min="4354" max="4354" width="38.7109375" style="98" customWidth="1"/>
    <col min="4355" max="4355" width="0" style="98" hidden="1" customWidth="1"/>
    <col min="4356" max="4361" width="14.7109375" style="98" customWidth="1"/>
    <col min="4362" max="4364" width="0" style="98" hidden="1" customWidth="1"/>
    <col min="4365" max="4608" width="9.140625" style="98"/>
    <col min="4609" max="4609" width="6.7109375" style="98" customWidth="1"/>
    <col min="4610" max="4610" width="38.7109375" style="98" customWidth="1"/>
    <col min="4611" max="4611" width="0" style="98" hidden="1" customWidth="1"/>
    <col min="4612" max="4617" width="14.7109375" style="98" customWidth="1"/>
    <col min="4618" max="4620" width="0" style="98" hidden="1" customWidth="1"/>
    <col min="4621" max="4864" width="9.140625" style="98"/>
    <col min="4865" max="4865" width="6.7109375" style="98" customWidth="1"/>
    <col min="4866" max="4866" width="38.7109375" style="98" customWidth="1"/>
    <col min="4867" max="4867" width="0" style="98" hidden="1" customWidth="1"/>
    <col min="4868" max="4873" width="14.7109375" style="98" customWidth="1"/>
    <col min="4874" max="4876" width="0" style="98" hidden="1" customWidth="1"/>
    <col min="4877" max="5120" width="9.140625" style="98"/>
    <col min="5121" max="5121" width="6.7109375" style="98" customWidth="1"/>
    <col min="5122" max="5122" width="38.7109375" style="98" customWidth="1"/>
    <col min="5123" max="5123" width="0" style="98" hidden="1" customWidth="1"/>
    <col min="5124" max="5129" width="14.7109375" style="98" customWidth="1"/>
    <col min="5130" max="5132" width="0" style="98" hidden="1" customWidth="1"/>
    <col min="5133" max="5376" width="9.140625" style="98"/>
    <col min="5377" max="5377" width="6.7109375" style="98" customWidth="1"/>
    <col min="5378" max="5378" width="38.7109375" style="98" customWidth="1"/>
    <col min="5379" max="5379" width="0" style="98" hidden="1" customWidth="1"/>
    <col min="5380" max="5385" width="14.7109375" style="98" customWidth="1"/>
    <col min="5386" max="5388" width="0" style="98" hidden="1" customWidth="1"/>
    <col min="5389" max="5632" width="9.140625" style="98"/>
    <col min="5633" max="5633" width="6.7109375" style="98" customWidth="1"/>
    <col min="5634" max="5634" width="38.7109375" style="98" customWidth="1"/>
    <col min="5635" max="5635" width="0" style="98" hidden="1" customWidth="1"/>
    <col min="5636" max="5641" width="14.7109375" style="98" customWidth="1"/>
    <col min="5642" max="5644" width="0" style="98" hidden="1" customWidth="1"/>
    <col min="5645" max="5888" width="9.140625" style="98"/>
    <col min="5889" max="5889" width="6.7109375" style="98" customWidth="1"/>
    <col min="5890" max="5890" width="38.7109375" style="98" customWidth="1"/>
    <col min="5891" max="5891" width="0" style="98" hidden="1" customWidth="1"/>
    <col min="5892" max="5897" width="14.7109375" style="98" customWidth="1"/>
    <col min="5898" max="5900" width="0" style="98" hidden="1" customWidth="1"/>
    <col min="5901" max="6144" width="9.140625" style="98"/>
    <col min="6145" max="6145" width="6.7109375" style="98" customWidth="1"/>
    <col min="6146" max="6146" width="38.7109375" style="98" customWidth="1"/>
    <col min="6147" max="6147" width="0" style="98" hidden="1" customWidth="1"/>
    <col min="6148" max="6153" width="14.7109375" style="98" customWidth="1"/>
    <col min="6154" max="6156" width="0" style="98" hidden="1" customWidth="1"/>
    <col min="6157" max="6400" width="9.140625" style="98"/>
    <col min="6401" max="6401" width="6.7109375" style="98" customWidth="1"/>
    <col min="6402" max="6402" width="38.7109375" style="98" customWidth="1"/>
    <col min="6403" max="6403" width="0" style="98" hidden="1" customWidth="1"/>
    <col min="6404" max="6409" width="14.7109375" style="98" customWidth="1"/>
    <col min="6410" max="6412" width="0" style="98" hidden="1" customWidth="1"/>
    <col min="6413" max="6656" width="9.140625" style="98"/>
    <col min="6657" max="6657" width="6.7109375" style="98" customWidth="1"/>
    <col min="6658" max="6658" width="38.7109375" style="98" customWidth="1"/>
    <col min="6659" max="6659" width="0" style="98" hidden="1" customWidth="1"/>
    <col min="6660" max="6665" width="14.7109375" style="98" customWidth="1"/>
    <col min="6666" max="6668" width="0" style="98" hidden="1" customWidth="1"/>
    <col min="6669" max="6912" width="9.140625" style="98"/>
    <col min="6913" max="6913" width="6.7109375" style="98" customWidth="1"/>
    <col min="6914" max="6914" width="38.7109375" style="98" customWidth="1"/>
    <col min="6915" max="6915" width="0" style="98" hidden="1" customWidth="1"/>
    <col min="6916" max="6921" width="14.7109375" style="98" customWidth="1"/>
    <col min="6922" max="6924" width="0" style="98" hidden="1" customWidth="1"/>
    <col min="6925" max="7168" width="9.140625" style="98"/>
    <col min="7169" max="7169" width="6.7109375" style="98" customWidth="1"/>
    <col min="7170" max="7170" width="38.7109375" style="98" customWidth="1"/>
    <col min="7171" max="7171" width="0" style="98" hidden="1" customWidth="1"/>
    <col min="7172" max="7177" width="14.7109375" style="98" customWidth="1"/>
    <col min="7178" max="7180" width="0" style="98" hidden="1" customWidth="1"/>
    <col min="7181" max="7424" width="9.140625" style="98"/>
    <col min="7425" max="7425" width="6.7109375" style="98" customWidth="1"/>
    <col min="7426" max="7426" width="38.7109375" style="98" customWidth="1"/>
    <col min="7427" max="7427" width="0" style="98" hidden="1" customWidth="1"/>
    <col min="7428" max="7433" width="14.7109375" style="98" customWidth="1"/>
    <col min="7434" max="7436" width="0" style="98" hidden="1" customWidth="1"/>
    <col min="7437" max="7680" width="9.140625" style="98"/>
    <col min="7681" max="7681" width="6.7109375" style="98" customWidth="1"/>
    <col min="7682" max="7682" width="38.7109375" style="98" customWidth="1"/>
    <col min="7683" max="7683" width="0" style="98" hidden="1" customWidth="1"/>
    <col min="7684" max="7689" width="14.7109375" style="98" customWidth="1"/>
    <col min="7690" max="7692" width="0" style="98" hidden="1" customWidth="1"/>
    <col min="7693" max="7936" width="9.140625" style="98"/>
    <col min="7937" max="7937" width="6.7109375" style="98" customWidth="1"/>
    <col min="7938" max="7938" width="38.7109375" style="98" customWidth="1"/>
    <col min="7939" max="7939" width="0" style="98" hidden="1" customWidth="1"/>
    <col min="7940" max="7945" width="14.7109375" style="98" customWidth="1"/>
    <col min="7946" max="7948" width="0" style="98" hidden="1" customWidth="1"/>
    <col min="7949" max="8192" width="9.140625" style="98"/>
    <col min="8193" max="8193" width="6.7109375" style="98" customWidth="1"/>
    <col min="8194" max="8194" width="38.7109375" style="98" customWidth="1"/>
    <col min="8195" max="8195" width="0" style="98" hidden="1" customWidth="1"/>
    <col min="8196" max="8201" width="14.7109375" style="98" customWidth="1"/>
    <col min="8202" max="8204" width="0" style="98" hidden="1" customWidth="1"/>
    <col min="8205" max="8448" width="9.140625" style="98"/>
    <col min="8449" max="8449" width="6.7109375" style="98" customWidth="1"/>
    <col min="8450" max="8450" width="38.7109375" style="98" customWidth="1"/>
    <col min="8451" max="8451" width="0" style="98" hidden="1" customWidth="1"/>
    <col min="8452" max="8457" width="14.7109375" style="98" customWidth="1"/>
    <col min="8458" max="8460" width="0" style="98" hidden="1" customWidth="1"/>
    <col min="8461" max="8704" width="9.140625" style="98"/>
    <col min="8705" max="8705" width="6.7109375" style="98" customWidth="1"/>
    <col min="8706" max="8706" width="38.7109375" style="98" customWidth="1"/>
    <col min="8707" max="8707" width="0" style="98" hidden="1" customWidth="1"/>
    <col min="8708" max="8713" width="14.7109375" style="98" customWidth="1"/>
    <col min="8714" max="8716" width="0" style="98" hidden="1" customWidth="1"/>
    <col min="8717" max="8960" width="9.140625" style="98"/>
    <col min="8961" max="8961" width="6.7109375" style="98" customWidth="1"/>
    <col min="8962" max="8962" width="38.7109375" style="98" customWidth="1"/>
    <col min="8963" max="8963" width="0" style="98" hidden="1" customWidth="1"/>
    <col min="8964" max="8969" width="14.7109375" style="98" customWidth="1"/>
    <col min="8970" max="8972" width="0" style="98" hidden="1" customWidth="1"/>
    <col min="8973" max="9216" width="9.140625" style="98"/>
    <col min="9217" max="9217" width="6.7109375" style="98" customWidth="1"/>
    <col min="9218" max="9218" width="38.7109375" style="98" customWidth="1"/>
    <col min="9219" max="9219" width="0" style="98" hidden="1" customWidth="1"/>
    <col min="9220" max="9225" width="14.7109375" style="98" customWidth="1"/>
    <col min="9226" max="9228" width="0" style="98" hidden="1" customWidth="1"/>
    <col min="9229" max="9472" width="9.140625" style="98"/>
    <col min="9473" max="9473" width="6.7109375" style="98" customWidth="1"/>
    <col min="9474" max="9474" width="38.7109375" style="98" customWidth="1"/>
    <col min="9475" max="9475" width="0" style="98" hidden="1" customWidth="1"/>
    <col min="9476" max="9481" width="14.7109375" style="98" customWidth="1"/>
    <col min="9482" max="9484" width="0" style="98" hidden="1" customWidth="1"/>
    <col min="9485" max="9728" width="9.140625" style="98"/>
    <col min="9729" max="9729" width="6.7109375" style="98" customWidth="1"/>
    <col min="9730" max="9730" width="38.7109375" style="98" customWidth="1"/>
    <col min="9731" max="9731" width="0" style="98" hidden="1" customWidth="1"/>
    <col min="9732" max="9737" width="14.7109375" style="98" customWidth="1"/>
    <col min="9738" max="9740" width="0" style="98" hidden="1" customWidth="1"/>
    <col min="9741" max="9984" width="9.140625" style="98"/>
    <col min="9985" max="9985" width="6.7109375" style="98" customWidth="1"/>
    <col min="9986" max="9986" width="38.7109375" style="98" customWidth="1"/>
    <col min="9987" max="9987" width="0" style="98" hidden="1" customWidth="1"/>
    <col min="9988" max="9993" width="14.7109375" style="98" customWidth="1"/>
    <col min="9994" max="9996" width="0" style="98" hidden="1" customWidth="1"/>
    <col min="9997" max="10240" width="9.140625" style="98"/>
    <col min="10241" max="10241" width="6.7109375" style="98" customWidth="1"/>
    <col min="10242" max="10242" width="38.7109375" style="98" customWidth="1"/>
    <col min="10243" max="10243" width="0" style="98" hidden="1" customWidth="1"/>
    <col min="10244" max="10249" width="14.7109375" style="98" customWidth="1"/>
    <col min="10250" max="10252" width="0" style="98" hidden="1" customWidth="1"/>
    <col min="10253" max="10496" width="9.140625" style="98"/>
    <col min="10497" max="10497" width="6.7109375" style="98" customWidth="1"/>
    <col min="10498" max="10498" width="38.7109375" style="98" customWidth="1"/>
    <col min="10499" max="10499" width="0" style="98" hidden="1" customWidth="1"/>
    <col min="10500" max="10505" width="14.7109375" style="98" customWidth="1"/>
    <col min="10506" max="10508" width="0" style="98" hidden="1" customWidth="1"/>
    <col min="10509" max="10752" width="9.140625" style="98"/>
    <col min="10753" max="10753" width="6.7109375" style="98" customWidth="1"/>
    <col min="10754" max="10754" width="38.7109375" style="98" customWidth="1"/>
    <col min="10755" max="10755" width="0" style="98" hidden="1" customWidth="1"/>
    <col min="10756" max="10761" width="14.7109375" style="98" customWidth="1"/>
    <col min="10762" max="10764" width="0" style="98" hidden="1" customWidth="1"/>
    <col min="10765" max="11008" width="9.140625" style="98"/>
    <col min="11009" max="11009" width="6.7109375" style="98" customWidth="1"/>
    <col min="11010" max="11010" width="38.7109375" style="98" customWidth="1"/>
    <col min="11011" max="11011" width="0" style="98" hidden="1" customWidth="1"/>
    <col min="11012" max="11017" width="14.7109375" style="98" customWidth="1"/>
    <col min="11018" max="11020" width="0" style="98" hidden="1" customWidth="1"/>
    <col min="11021" max="11264" width="9.140625" style="98"/>
    <col min="11265" max="11265" width="6.7109375" style="98" customWidth="1"/>
    <col min="11266" max="11266" width="38.7109375" style="98" customWidth="1"/>
    <col min="11267" max="11267" width="0" style="98" hidden="1" customWidth="1"/>
    <col min="11268" max="11273" width="14.7109375" style="98" customWidth="1"/>
    <col min="11274" max="11276" width="0" style="98" hidden="1" customWidth="1"/>
    <col min="11277" max="11520" width="9.140625" style="98"/>
    <col min="11521" max="11521" width="6.7109375" style="98" customWidth="1"/>
    <col min="11522" max="11522" width="38.7109375" style="98" customWidth="1"/>
    <col min="11523" max="11523" width="0" style="98" hidden="1" customWidth="1"/>
    <col min="11524" max="11529" width="14.7109375" style="98" customWidth="1"/>
    <col min="11530" max="11532" width="0" style="98" hidden="1" customWidth="1"/>
    <col min="11533" max="11776" width="9.140625" style="98"/>
    <col min="11777" max="11777" width="6.7109375" style="98" customWidth="1"/>
    <col min="11778" max="11778" width="38.7109375" style="98" customWidth="1"/>
    <col min="11779" max="11779" width="0" style="98" hidden="1" customWidth="1"/>
    <col min="11780" max="11785" width="14.7109375" style="98" customWidth="1"/>
    <col min="11786" max="11788" width="0" style="98" hidden="1" customWidth="1"/>
    <col min="11789" max="12032" width="9.140625" style="98"/>
    <col min="12033" max="12033" width="6.7109375" style="98" customWidth="1"/>
    <col min="12034" max="12034" width="38.7109375" style="98" customWidth="1"/>
    <col min="12035" max="12035" width="0" style="98" hidden="1" customWidth="1"/>
    <col min="12036" max="12041" width="14.7109375" style="98" customWidth="1"/>
    <col min="12042" max="12044" width="0" style="98" hidden="1" customWidth="1"/>
    <col min="12045" max="12288" width="9.140625" style="98"/>
    <col min="12289" max="12289" width="6.7109375" style="98" customWidth="1"/>
    <col min="12290" max="12290" width="38.7109375" style="98" customWidth="1"/>
    <col min="12291" max="12291" width="0" style="98" hidden="1" customWidth="1"/>
    <col min="12292" max="12297" width="14.7109375" style="98" customWidth="1"/>
    <col min="12298" max="12300" width="0" style="98" hidden="1" customWidth="1"/>
    <col min="12301" max="12544" width="9.140625" style="98"/>
    <col min="12545" max="12545" width="6.7109375" style="98" customWidth="1"/>
    <col min="12546" max="12546" width="38.7109375" style="98" customWidth="1"/>
    <col min="12547" max="12547" width="0" style="98" hidden="1" customWidth="1"/>
    <col min="12548" max="12553" width="14.7109375" style="98" customWidth="1"/>
    <col min="12554" max="12556" width="0" style="98" hidden="1" customWidth="1"/>
    <col min="12557" max="12800" width="9.140625" style="98"/>
    <col min="12801" max="12801" width="6.7109375" style="98" customWidth="1"/>
    <col min="12802" max="12802" width="38.7109375" style="98" customWidth="1"/>
    <col min="12803" max="12803" width="0" style="98" hidden="1" customWidth="1"/>
    <col min="12804" max="12809" width="14.7109375" style="98" customWidth="1"/>
    <col min="12810" max="12812" width="0" style="98" hidden="1" customWidth="1"/>
    <col min="12813" max="13056" width="9.140625" style="98"/>
    <col min="13057" max="13057" width="6.7109375" style="98" customWidth="1"/>
    <col min="13058" max="13058" width="38.7109375" style="98" customWidth="1"/>
    <col min="13059" max="13059" width="0" style="98" hidden="1" customWidth="1"/>
    <col min="13060" max="13065" width="14.7109375" style="98" customWidth="1"/>
    <col min="13066" max="13068" width="0" style="98" hidden="1" customWidth="1"/>
    <col min="13069" max="13312" width="9.140625" style="98"/>
    <col min="13313" max="13313" width="6.7109375" style="98" customWidth="1"/>
    <col min="13314" max="13314" width="38.7109375" style="98" customWidth="1"/>
    <col min="13315" max="13315" width="0" style="98" hidden="1" customWidth="1"/>
    <col min="13316" max="13321" width="14.7109375" style="98" customWidth="1"/>
    <col min="13322" max="13324" width="0" style="98" hidden="1" customWidth="1"/>
    <col min="13325" max="13568" width="9.140625" style="98"/>
    <col min="13569" max="13569" width="6.7109375" style="98" customWidth="1"/>
    <col min="13570" max="13570" width="38.7109375" style="98" customWidth="1"/>
    <col min="13571" max="13571" width="0" style="98" hidden="1" customWidth="1"/>
    <col min="13572" max="13577" width="14.7109375" style="98" customWidth="1"/>
    <col min="13578" max="13580" width="0" style="98" hidden="1" customWidth="1"/>
    <col min="13581" max="13824" width="9.140625" style="98"/>
    <col min="13825" max="13825" width="6.7109375" style="98" customWidth="1"/>
    <col min="13826" max="13826" width="38.7109375" style="98" customWidth="1"/>
    <col min="13827" max="13827" width="0" style="98" hidden="1" customWidth="1"/>
    <col min="13828" max="13833" width="14.7109375" style="98" customWidth="1"/>
    <col min="13834" max="13836" width="0" style="98" hidden="1" customWidth="1"/>
    <col min="13837" max="14080" width="9.140625" style="98"/>
    <col min="14081" max="14081" width="6.7109375" style="98" customWidth="1"/>
    <col min="14082" max="14082" width="38.7109375" style="98" customWidth="1"/>
    <col min="14083" max="14083" width="0" style="98" hidden="1" customWidth="1"/>
    <col min="14084" max="14089" width="14.7109375" style="98" customWidth="1"/>
    <col min="14090" max="14092" width="0" style="98" hidden="1" customWidth="1"/>
    <col min="14093" max="14336" width="9.140625" style="98"/>
    <col min="14337" max="14337" width="6.7109375" style="98" customWidth="1"/>
    <col min="14338" max="14338" width="38.7109375" style="98" customWidth="1"/>
    <col min="14339" max="14339" width="0" style="98" hidden="1" customWidth="1"/>
    <col min="14340" max="14345" width="14.7109375" style="98" customWidth="1"/>
    <col min="14346" max="14348" width="0" style="98" hidden="1" customWidth="1"/>
    <col min="14349" max="14592" width="9.140625" style="98"/>
    <col min="14593" max="14593" width="6.7109375" style="98" customWidth="1"/>
    <col min="14594" max="14594" width="38.7109375" style="98" customWidth="1"/>
    <col min="14595" max="14595" width="0" style="98" hidden="1" customWidth="1"/>
    <col min="14596" max="14601" width="14.7109375" style="98" customWidth="1"/>
    <col min="14602" max="14604" width="0" style="98" hidden="1" customWidth="1"/>
    <col min="14605" max="14848" width="9.140625" style="98"/>
    <col min="14849" max="14849" width="6.7109375" style="98" customWidth="1"/>
    <col min="14850" max="14850" width="38.7109375" style="98" customWidth="1"/>
    <col min="14851" max="14851" width="0" style="98" hidden="1" customWidth="1"/>
    <col min="14852" max="14857" width="14.7109375" style="98" customWidth="1"/>
    <col min="14858" max="14860" width="0" style="98" hidden="1" customWidth="1"/>
    <col min="14861" max="15104" width="9.140625" style="98"/>
    <col min="15105" max="15105" width="6.7109375" style="98" customWidth="1"/>
    <col min="15106" max="15106" width="38.7109375" style="98" customWidth="1"/>
    <col min="15107" max="15107" width="0" style="98" hidden="1" customWidth="1"/>
    <col min="15108" max="15113" width="14.7109375" style="98" customWidth="1"/>
    <col min="15114" max="15116" width="0" style="98" hidden="1" customWidth="1"/>
    <col min="15117" max="15360" width="9.140625" style="98"/>
    <col min="15361" max="15361" width="6.7109375" style="98" customWidth="1"/>
    <col min="15362" max="15362" width="38.7109375" style="98" customWidth="1"/>
    <col min="15363" max="15363" width="0" style="98" hidden="1" customWidth="1"/>
    <col min="15364" max="15369" width="14.7109375" style="98" customWidth="1"/>
    <col min="15370" max="15372" width="0" style="98" hidden="1" customWidth="1"/>
    <col min="15373" max="15616" width="9.140625" style="98"/>
    <col min="15617" max="15617" width="6.7109375" style="98" customWidth="1"/>
    <col min="15618" max="15618" width="38.7109375" style="98" customWidth="1"/>
    <col min="15619" max="15619" width="0" style="98" hidden="1" customWidth="1"/>
    <col min="15620" max="15625" width="14.7109375" style="98" customWidth="1"/>
    <col min="15626" max="15628" width="0" style="98" hidden="1" customWidth="1"/>
    <col min="15629" max="15872" width="9.140625" style="98"/>
    <col min="15873" max="15873" width="6.7109375" style="98" customWidth="1"/>
    <col min="15874" max="15874" width="38.7109375" style="98" customWidth="1"/>
    <col min="15875" max="15875" width="0" style="98" hidden="1" customWidth="1"/>
    <col min="15876" max="15881" width="14.7109375" style="98" customWidth="1"/>
    <col min="15882" max="15884" width="0" style="98" hidden="1" customWidth="1"/>
    <col min="15885" max="16128" width="9.140625" style="98"/>
    <col min="16129" max="16129" width="6.7109375" style="98" customWidth="1"/>
    <col min="16130" max="16130" width="38.7109375" style="98" customWidth="1"/>
    <col min="16131" max="16131" width="0" style="98" hidden="1" customWidth="1"/>
    <col min="16132" max="16137" width="14.7109375" style="98" customWidth="1"/>
    <col min="16138" max="16140" width="0" style="98" hidden="1" customWidth="1"/>
    <col min="16141" max="16384" width="9.140625" style="98"/>
  </cols>
  <sheetData>
    <row r="1" spans="1:12" ht="15.75">
      <c r="A1" s="157" t="s">
        <v>496</v>
      </c>
    </row>
    <row r="2" spans="1:12">
      <c r="H2" s="6" t="s">
        <v>858</v>
      </c>
    </row>
    <row r="3" spans="1:12">
      <c r="A3" s="13" t="str">
        <f>[3]REKVIZITAI!A3</f>
        <v>Ataskaitinis laikotarpis: [2023-12-31]</v>
      </c>
      <c r="B3" s="1"/>
      <c r="C3" s="2"/>
      <c r="D3" s="2"/>
      <c r="E3" s="2"/>
      <c r="F3" s="2"/>
      <c r="G3" s="2"/>
      <c r="H3" s="5" t="s">
        <v>862</v>
      </c>
      <c r="I3" s="5"/>
      <c r="J3" s="2"/>
      <c r="K3" s="2"/>
      <c r="L3" s="2"/>
    </row>
    <row r="4" spans="1:12">
      <c r="A4" s="13" t="str">
        <f>[3]REKVIZITAI!A4</f>
        <v>[188204587] - [Kėdainių krašto muziejus]</v>
      </c>
      <c r="H4" s="5" t="s">
        <v>863</v>
      </c>
      <c r="I4" s="5"/>
    </row>
    <row r="5" spans="1:12" s="92" customFormat="1">
      <c r="A5" s="3" t="s">
        <v>0</v>
      </c>
      <c r="B5" s="9"/>
      <c r="C5" s="10"/>
      <c r="D5" s="10"/>
      <c r="E5" s="10"/>
      <c r="F5" s="10"/>
      <c r="G5" s="10"/>
      <c r="H5" s="91"/>
      <c r="I5" s="91"/>
      <c r="J5" s="10"/>
      <c r="K5" s="91"/>
      <c r="L5" s="91"/>
    </row>
    <row r="6" spans="1:12" s="92" customFormat="1">
      <c r="A6" s="13"/>
      <c r="B6" s="9"/>
      <c r="C6" s="10"/>
      <c r="D6" s="10"/>
      <c r="E6" s="10"/>
      <c r="F6" s="10"/>
      <c r="G6" s="10"/>
      <c r="H6" s="91"/>
      <c r="I6" s="91"/>
      <c r="J6" s="10"/>
      <c r="K6" s="91"/>
      <c r="L6" s="91"/>
    </row>
    <row r="7" spans="1:12" s="92" customFormat="1">
      <c r="A7" s="3"/>
      <c r="B7" s="14"/>
      <c r="C7" s="15"/>
      <c r="D7" s="15"/>
      <c r="E7" s="15"/>
      <c r="F7" s="15"/>
      <c r="G7" s="15"/>
      <c r="H7" s="15"/>
      <c r="I7" s="15"/>
      <c r="J7" s="15"/>
      <c r="K7" s="15"/>
      <c r="L7" s="15"/>
    </row>
    <row r="8" spans="1:12" s="108" customFormat="1" ht="15" customHeight="1">
      <c r="A8" s="416" t="s">
        <v>1</v>
      </c>
      <c r="B8" s="416" t="s">
        <v>454</v>
      </c>
      <c r="C8" s="411" t="s">
        <v>3</v>
      </c>
      <c r="D8" s="409" t="s">
        <v>497</v>
      </c>
      <c r="E8" s="409"/>
      <c r="F8" s="409"/>
      <c r="G8" s="409" t="s">
        <v>498</v>
      </c>
      <c r="H8" s="409"/>
      <c r="I8" s="409"/>
      <c r="J8" s="409" t="s">
        <v>499</v>
      </c>
      <c r="K8" s="409"/>
      <c r="L8" s="409"/>
    </row>
    <row r="9" spans="1:12" ht="25.5">
      <c r="A9" s="417"/>
      <c r="B9" s="417"/>
      <c r="C9" s="412"/>
      <c r="D9" s="16" t="s">
        <v>500</v>
      </c>
      <c r="E9" s="16" t="s">
        <v>501</v>
      </c>
      <c r="F9" s="16" t="s">
        <v>4</v>
      </c>
      <c r="G9" s="16" t="s">
        <v>500</v>
      </c>
      <c r="H9" s="16" t="s">
        <v>501</v>
      </c>
      <c r="I9" s="16" t="s">
        <v>4</v>
      </c>
      <c r="J9" s="16" t="s">
        <v>500</v>
      </c>
      <c r="K9" s="16" t="s">
        <v>501</v>
      </c>
      <c r="L9" s="16" t="s">
        <v>4</v>
      </c>
    </row>
    <row r="10" spans="1:12" s="154" customFormat="1">
      <c r="A10" s="16">
        <v>1</v>
      </c>
      <c r="B10" s="16">
        <v>2</v>
      </c>
      <c r="C10" s="413"/>
      <c r="D10" s="16">
        <v>3</v>
      </c>
      <c r="E10" s="16">
        <v>4</v>
      </c>
      <c r="F10" s="16" t="s">
        <v>502</v>
      </c>
      <c r="G10" s="16">
        <v>6</v>
      </c>
      <c r="H10" s="16">
        <v>7</v>
      </c>
      <c r="I10" s="16" t="s">
        <v>503</v>
      </c>
      <c r="J10" s="16">
        <v>9</v>
      </c>
      <c r="K10" s="16">
        <v>10</v>
      </c>
      <c r="L10" s="16" t="s">
        <v>504</v>
      </c>
    </row>
    <row r="11" spans="1:12" hidden="1">
      <c r="A11" s="94"/>
      <c r="B11" s="94" t="s">
        <v>3</v>
      </c>
      <c r="C11" s="94"/>
      <c r="D11" s="94" t="s">
        <v>505</v>
      </c>
      <c r="E11" s="94" t="s">
        <v>506</v>
      </c>
      <c r="F11" s="94" t="s">
        <v>507</v>
      </c>
      <c r="G11" s="94" t="s">
        <v>508</v>
      </c>
      <c r="H11" s="94" t="s">
        <v>509</v>
      </c>
      <c r="I11" s="94" t="s">
        <v>9</v>
      </c>
      <c r="J11" s="94" t="s">
        <v>510</v>
      </c>
      <c r="K11" s="94" t="s">
        <v>511</v>
      </c>
      <c r="L11" s="94" t="s">
        <v>8</v>
      </c>
    </row>
    <row r="12" spans="1:12" ht="51">
      <c r="A12" s="95" t="s">
        <v>297</v>
      </c>
      <c r="B12" s="282" t="s">
        <v>512</v>
      </c>
      <c r="C12" s="231" t="s">
        <v>513</v>
      </c>
      <c r="D12" s="284"/>
      <c r="E12" s="232">
        <f>'[3]D-P12-1-ZF'!D12</f>
        <v>7253.02</v>
      </c>
      <c r="F12" s="232">
        <f>D12+E12</f>
        <v>7253.02</v>
      </c>
      <c r="G12" s="284"/>
      <c r="H12" s="232">
        <f>'[3]D-P12-1-ZF'!O12</f>
        <v>10379.120000000001</v>
      </c>
      <c r="I12" s="232">
        <f>G12+H12</f>
        <v>10379.120000000001</v>
      </c>
      <c r="J12" s="16"/>
      <c r="K12" s="16"/>
      <c r="L12" s="158"/>
    </row>
    <row r="13" spans="1:12" ht="51">
      <c r="A13" s="95" t="s">
        <v>324</v>
      </c>
      <c r="B13" s="282" t="s">
        <v>483</v>
      </c>
      <c r="C13" s="231" t="s">
        <v>514</v>
      </c>
      <c r="D13" s="284"/>
      <c r="E13" s="232">
        <f>'[3]D-P12-1-ZF'!D15</f>
        <v>525404.88</v>
      </c>
      <c r="F13" s="232">
        <f>D13+E13</f>
        <v>525404.88</v>
      </c>
      <c r="G13" s="284"/>
      <c r="H13" s="232">
        <f>'[3]D-P12-1-ZF'!O15</f>
        <v>697118.91999999993</v>
      </c>
      <c r="I13" s="232">
        <f>G13+H13</f>
        <v>697118.91999999993</v>
      </c>
      <c r="J13" s="16"/>
      <c r="K13" s="16"/>
      <c r="L13" s="112"/>
    </row>
    <row r="14" spans="1:12" ht="76.5">
      <c r="A14" s="95" t="s">
        <v>327</v>
      </c>
      <c r="B14" s="282" t="s">
        <v>515</v>
      </c>
      <c r="C14" s="231" t="s">
        <v>516</v>
      </c>
      <c r="D14" s="284"/>
      <c r="E14" s="232">
        <f>'[3]D-P12-1-ZF'!D18</f>
        <v>471093</v>
      </c>
      <c r="F14" s="232">
        <f>D14+E14</f>
        <v>471093</v>
      </c>
      <c r="G14" s="284"/>
      <c r="H14" s="232">
        <f>'[3]D-P12-1-ZF'!O18</f>
        <v>404135.57999999996</v>
      </c>
      <c r="I14" s="232">
        <f>G14+H14</f>
        <v>404135.57999999996</v>
      </c>
      <c r="J14" s="16"/>
      <c r="K14" s="16"/>
      <c r="L14" s="112"/>
    </row>
    <row r="15" spans="1:12">
      <c r="A15" s="95" t="s">
        <v>487</v>
      </c>
      <c r="B15" s="282" t="s">
        <v>488</v>
      </c>
      <c r="C15" s="231" t="s">
        <v>517</v>
      </c>
      <c r="D15" s="284"/>
      <c r="E15" s="232">
        <f>'[3]D-P12-1-ZF'!D21</f>
        <v>364034.87</v>
      </c>
      <c r="F15" s="232">
        <f>D15+E15</f>
        <v>364034.87</v>
      </c>
      <c r="G15" s="284"/>
      <c r="H15" s="232">
        <f>'[3]D-P12-1-ZF'!O21</f>
        <v>4571413.87</v>
      </c>
      <c r="I15" s="232">
        <f>G15+H15</f>
        <v>4571413.87</v>
      </c>
      <c r="J15" s="16"/>
      <c r="K15" s="16"/>
      <c r="L15" s="112"/>
    </row>
    <row r="16" spans="1:12">
      <c r="A16" s="159">
        <v>5</v>
      </c>
      <c r="B16" s="285" t="s">
        <v>4</v>
      </c>
      <c r="C16" s="231" t="s">
        <v>518</v>
      </c>
      <c r="D16" s="231"/>
      <c r="E16" s="232">
        <f>SUM(E12:E15)</f>
        <v>1367785.77</v>
      </c>
      <c r="F16" s="232">
        <f>SUM(F12:F15)</f>
        <v>1367785.77</v>
      </c>
      <c r="G16" s="232">
        <f>SUM(G12:G15)</f>
        <v>0</v>
      </c>
      <c r="H16" s="232">
        <f>SUM(H12:H15)</f>
        <v>5683047.4900000002</v>
      </c>
      <c r="I16" s="232">
        <f>SUM(I12:I15)</f>
        <v>5683047.4900000002</v>
      </c>
      <c r="J16" s="112"/>
      <c r="K16" s="112"/>
      <c r="L16" s="112"/>
    </row>
    <row r="17" spans="1:13">
      <c r="A17" s="27"/>
      <c r="B17" s="116"/>
    </row>
    <row r="18" spans="1:13">
      <c r="B18" s="27"/>
      <c r="C18" s="132"/>
      <c r="D18" s="156"/>
    </row>
    <row r="19" spans="1:13">
      <c r="B19" s="27"/>
      <c r="D19" s="8"/>
      <c r="M19" s="5"/>
    </row>
    <row r="21" spans="1:13">
      <c r="A21" s="103" t="s">
        <v>519</v>
      </c>
      <c r="B21" s="103"/>
      <c r="C21" s="104"/>
      <c r="D21" s="104"/>
      <c r="E21" s="104"/>
      <c r="F21" s="104"/>
      <c r="G21" s="104"/>
      <c r="H21" s="104"/>
      <c r="I21" s="104"/>
      <c r="J21" s="104"/>
      <c r="K21" s="104"/>
      <c r="L21" s="104"/>
    </row>
    <row r="23" spans="1:13">
      <c r="A23" s="105" t="s">
        <v>11</v>
      </c>
    </row>
    <row r="24" spans="1:13">
      <c r="A24" s="105" t="s">
        <v>11</v>
      </c>
    </row>
    <row r="25" spans="1:13">
      <c r="A25" s="105" t="s">
        <v>11</v>
      </c>
    </row>
  </sheetData>
  <sheetProtection algorithmName="SHA-512" hashValue="PctgaXcrKBTxWuRMzXhp7JQsw1vmMRTzpVErSLxv0oPe12IjAb0hZGwfH5jHmHiYe8DyOlCXc1Xns8YiICPrxw==" saltValue="/y6A9orTSM3qCyNImysZuw==" spinCount="100000" sheet="1" objects="1" scenarios="1"/>
  <mergeCells count="6">
    <mergeCell ref="J8:L8"/>
    <mergeCell ref="A8:A9"/>
    <mergeCell ref="B8:B9"/>
    <mergeCell ref="C8:C10"/>
    <mergeCell ref="D8:F8"/>
    <mergeCell ref="G8:I8"/>
  </mergeCells>
  <pageMargins left="0.78740157480314965" right="0.78740157480314965" top="1.1811023622047245" bottom="0.39370078740157483" header="0.39370078740157483" footer="0.39370078740157483"/>
  <pageSetup paperSize="9" scale="96" fitToHeight="0" orientation="landscape" blackAndWhite="1" r:id="rId1"/>
  <headerFooter scaleWithDoc="0" alignWithMargins="0">
    <oddHeader>&amp;R&amp;"Times New Roman,Regular"&amp;A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19</vt:i4>
      </vt:variant>
      <vt:variant>
        <vt:lpstr>Įvardytieji diapazonai</vt:lpstr>
      </vt:variant>
      <vt:variant>
        <vt:i4>11</vt:i4>
      </vt:variant>
    </vt:vector>
  </HeadingPairs>
  <TitlesOfParts>
    <vt:vector size="30" baseType="lpstr">
      <vt:lpstr>P03 priedas</vt:lpstr>
      <vt:lpstr>P04 priedas</vt:lpstr>
      <vt:lpstr>P04-1 priedas</vt:lpstr>
      <vt:lpstr>P08 priedas</vt:lpstr>
      <vt:lpstr>P09 priedas</vt:lpstr>
      <vt:lpstr>P10 priedas</vt:lpstr>
      <vt:lpstr>P11 priedas</vt:lpstr>
      <vt:lpstr>P12 priedas</vt:lpstr>
      <vt:lpstr>P12-1 priedas</vt:lpstr>
      <vt:lpstr>P12-2 priedas</vt:lpstr>
      <vt:lpstr>P12-3 priedas</vt:lpstr>
      <vt:lpstr>P15 priedas</vt:lpstr>
      <vt:lpstr>P15-1 priedas</vt:lpstr>
      <vt:lpstr>P17 priedas</vt:lpstr>
      <vt:lpstr>P02 priedas</vt:lpstr>
      <vt:lpstr>P21 priedas</vt:lpstr>
      <vt:lpstr>P21-1 priedas</vt:lpstr>
      <vt:lpstr>P23 priedas</vt:lpstr>
      <vt:lpstr>P24 priedas</vt:lpstr>
      <vt:lpstr>'P02 priedas'!Print_Area</vt:lpstr>
      <vt:lpstr>'P03 priedas'!Print_Area</vt:lpstr>
      <vt:lpstr>'P08 priedas'!Print_Area</vt:lpstr>
      <vt:lpstr>'P09 priedas'!Print_Area</vt:lpstr>
      <vt:lpstr>'P10 priedas'!Print_Area</vt:lpstr>
      <vt:lpstr>'P11 priedas'!Print_Area</vt:lpstr>
      <vt:lpstr>'P12 priedas'!Print_Area</vt:lpstr>
      <vt:lpstr>'P12-1 priedas'!Print_Area</vt:lpstr>
      <vt:lpstr>'P17 priedas'!Print_Area</vt:lpstr>
      <vt:lpstr>'P21 priedas'!Print_Area</vt:lpstr>
      <vt:lpstr>'P21-1 priedas'!Print_Area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Vartotojas</cp:lastModifiedBy>
  <cp:lastPrinted>2024-04-11T11:15:44Z</cp:lastPrinted>
  <dcterms:created xsi:type="dcterms:W3CDTF">2024-04-09T16:47:24Z</dcterms:created>
  <dcterms:modified xsi:type="dcterms:W3CDTF">2024-04-11T11:20:40Z</dcterms:modified>
</cp:coreProperties>
</file>